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erio.Pangonilo\Downloads\"/>
    </mc:Choice>
  </mc:AlternateContent>
  <xr:revisionPtr revIDLastSave="0" documentId="13_ncr:1_{A26B1C52-35A9-4D0D-A437-F19B02565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tation Earthing" sheetId="1" r:id="rId1"/>
    <sheet name="FORMULAS" sheetId="3" r:id="rId2"/>
    <sheet name="Notes" sheetId="4" state="hidden" r:id="rId3"/>
  </sheets>
  <externalReferences>
    <externalReference r:id="rId4"/>
  </externalReferences>
  <definedNames>
    <definedName name="A" localSheetId="0">'Substation Earthing'!$R$27</definedName>
    <definedName name="A">'[1]06-52-SWR-081'!$AU$15</definedName>
    <definedName name="Cs" localSheetId="0">'Substation Earthing'!$R$28</definedName>
    <definedName name="D" localSheetId="0">'Substation Earthing'!$R$23</definedName>
    <definedName name="D">'[1]06-52-SWR-081'!$AU$10</definedName>
    <definedName name="diam" localSheetId="0">'Substation Earthing'!$R$10</definedName>
    <definedName name="diam">'[1]06-52-SWR-081'!$AU$26</definedName>
    <definedName name="h" localSheetId="0">'Substation Earthing'!$R$16</definedName>
    <definedName name="h">'[1]06-52-SWR-081'!$AU$11</definedName>
    <definedName name="hs" localSheetId="0">'Substation Earthing'!$R$17</definedName>
    <definedName name="IG" localSheetId="0">'Substation Earthing'!$R$5</definedName>
    <definedName name="IG">'[1]06-52-SWR-081'!$AU$21</definedName>
    <definedName name="k_1">'Substation Earthing'!$R$29</definedName>
    <definedName name="k_2">'Substation Earthing'!$R$35</definedName>
    <definedName name="Kh" localSheetId="0">'Substation Earthing'!$Z$92</definedName>
    <definedName name="Kh">'[1]06-52-SWR-081'!$W$53</definedName>
    <definedName name="Ki" localSheetId="0">'Substation Earthing'!$Z$110</definedName>
    <definedName name="Ki">'[1]06-52-SWR-081'!$W$59</definedName>
    <definedName name="Km" localSheetId="0">'Substation Earthing'!$Z$104</definedName>
    <definedName name="Km">'[1]06-52-SWR-081'!$W$57</definedName>
    <definedName name="KS" localSheetId="0">'Substation Earthing'!$Z$128</definedName>
    <definedName name="Lc" localSheetId="0">'Substation Earthing'!$R$24</definedName>
    <definedName name="Lc">'[1]06-52-SWR-081'!$AU$12</definedName>
    <definedName name="LM" localSheetId="0">'Substation Earthing'!$Z$116</definedName>
    <definedName name="LM">'[1]06-52-SWR-081'!$W$61</definedName>
    <definedName name="Lp" localSheetId="0">'Substation Earthing'!$R$25</definedName>
    <definedName name="Lp">'[1]06-52-SWR-081'!$AU$13</definedName>
    <definedName name="LR" localSheetId="0">'Substation Earthing'!$R$26</definedName>
    <definedName name="LR">'[1]06-52-SWR-081'!$AU$14</definedName>
    <definedName name="Lrod" localSheetId="0">'Substation Earthing'!$R$18</definedName>
    <definedName name="Lrod">'[1]06-52-SWR-081'!$AU$9</definedName>
    <definedName name="LS" localSheetId="0">'Substation Earthing'!$Z$122</definedName>
    <definedName name="Lx" localSheetId="0">'Substation Earthing'!$R$12</definedName>
    <definedName name="Lxx" localSheetId="0">'Substation Earthing'!$R$21</definedName>
    <definedName name="Lxx">'[1]06-52-SWR-081'!$AU$6</definedName>
    <definedName name="Ly" localSheetId="0">'Substation Earthing'!$R$13</definedName>
    <definedName name="Lyy" localSheetId="0">'Substation Earthing'!$R$22</definedName>
    <definedName name="Lyy">'[1]06-52-SWR-081'!$AU$8</definedName>
    <definedName name="n" localSheetId="0">'Substation Earthing'!$Z$98</definedName>
    <definedName name="n">'[1]06-52-SWR-081'!$W$55</definedName>
    <definedName name="Nd" localSheetId="0">'Substation Earthing'!$R$11</definedName>
    <definedName name="nr" localSheetId="0">'Substation Earthing'!$R$9</definedName>
    <definedName name="nr">'[1]06-52-SWR-081'!$AU$25</definedName>
    <definedName name="nx">'Substation Earthing'!$R$14</definedName>
    <definedName name="ny">'Substation Earthing'!$R$15</definedName>
    <definedName name="p" localSheetId="0">'Substation Earthing'!$R$7</definedName>
    <definedName name="p">'[1]06-52-SWR-081'!$AU$23</definedName>
    <definedName name="_xlnm.Print_Area" localSheetId="0">'Substation Earthing'!$A$1:$AX$156</definedName>
    <definedName name="ps" localSheetId="0">'Substation Earthing'!$R$8</definedName>
    <definedName name="Rod" localSheetId="0">'Substation Earthing'!$O$18</definedName>
    <definedName name="ts" localSheetId="0">'Substation Earthing'!$R$6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35" i="1"/>
  <c r="R29" i="1"/>
  <c r="AU31" i="1"/>
  <c r="AN29" i="1"/>
  <c r="Z48" i="1" l="1"/>
  <c r="AJ28" i="1"/>
  <c r="R27" i="1"/>
  <c r="AU11" i="1"/>
  <c r="AF23" i="1"/>
  <c r="AK21" i="1" s="1"/>
  <c r="R21" i="1" s="1"/>
  <c r="A2" i="4" l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R28" i="1"/>
  <c r="Z76" i="1" s="1"/>
  <c r="Z92" i="1"/>
  <c r="R26" i="1"/>
  <c r="Z54" i="1" s="1"/>
  <c r="Z82" i="1" l="1"/>
  <c r="R25" i="1"/>
  <c r="AQ6" i="1"/>
  <c r="R22" i="1" s="1"/>
  <c r="R23" i="1" l="1"/>
  <c r="Z128" i="1" l="1"/>
  <c r="Z60" i="1"/>
  <c r="Z116" i="1"/>
  <c r="Z98" i="1"/>
  <c r="Z110" i="1" s="1"/>
  <c r="Z122" i="1"/>
  <c r="Z104" i="1" l="1"/>
  <c r="Z134" i="1" s="1"/>
  <c r="AH134" i="1" s="1"/>
  <c r="Z66" i="1"/>
  <c r="Z140" i="1"/>
  <c r="AH140" i="1" s="1"/>
</calcChain>
</file>

<file path=xl/sharedStrings.xml><?xml version="1.0" encoding="utf-8"?>
<sst xmlns="http://schemas.openxmlformats.org/spreadsheetml/2006/main" count="197" uniqueCount="140">
  <si>
    <t>Symbol</t>
  </si>
  <si>
    <t>Value</t>
  </si>
  <si>
    <r>
      <t>Grid length in (</t>
    </r>
    <r>
      <rPr>
        <i/>
        <sz val="11"/>
        <rFont val="Arial"/>
        <family val="2"/>
      </rPr>
      <t>x</t>
    </r>
    <r>
      <rPr>
        <sz val="11"/>
        <rFont val="Arial"/>
        <family val="2"/>
      </rPr>
      <t xml:space="preserve"> direction) </t>
    </r>
  </si>
  <si>
    <t>m</t>
  </si>
  <si>
    <r>
      <t>Grid length (</t>
    </r>
    <r>
      <rPr>
        <i/>
        <sz val="11"/>
        <rFont val="Arial"/>
        <family val="2"/>
      </rPr>
      <t>y</t>
    </r>
    <r>
      <rPr>
        <sz val="11"/>
        <rFont val="Arial"/>
        <family val="2"/>
      </rPr>
      <t xml:space="preserve"> direction) </t>
    </r>
  </si>
  <si>
    <t>Length of each rod in the ground</t>
  </si>
  <si>
    <t xml:space="preserve">Spacing between parallel conductors </t>
  </si>
  <si>
    <t>D</t>
  </si>
  <si>
    <t xml:space="preserve">Depth of buried ground grid conductor </t>
  </si>
  <si>
    <t>h</t>
  </si>
  <si>
    <t>Total length of grid conductor in the grid</t>
  </si>
  <si>
    <t>Peripheral length of the grid</t>
  </si>
  <si>
    <t>Lp</t>
  </si>
  <si>
    <t xml:space="preserve">Total length of all ground rods </t>
  </si>
  <si>
    <t>Total area of earth grid</t>
  </si>
  <si>
    <t>A</t>
  </si>
  <si>
    <t>Depth of substation surface material</t>
  </si>
  <si>
    <t>Surface Layer Derating Factor</t>
  </si>
  <si>
    <t>Coefficient 1 for L:W Ratio</t>
  </si>
  <si>
    <t>Coefficient 2 for L:W Ratio</t>
  </si>
  <si>
    <t>Maximum Grid Curent</t>
  </si>
  <si>
    <t>Earth
Stake(s)</t>
  </si>
  <si>
    <t>Earth Fault Duration (Max. Clearing Time)</t>
  </si>
  <si>
    <t>Substation Surface</t>
  </si>
  <si>
    <t>Soil Resistivity</t>
  </si>
  <si>
    <t>r</t>
  </si>
  <si>
    <t>Surface Material</t>
  </si>
  <si>
    <t>Resisivity of surface material</t>
  </si>
  <si>
    <t>Number of earth rods on grid periphery</t>
  </si>
  <si>
    <t>Diameter of grid conductors</t>
  </si>
  <si>
    <t>d</t>
  </si>
  <si>
    <t>Diameter of earth stake</t>
  </si>
  <si>
    <t>Buried Earth Grid Conductor</t>
  </si>
  <si>
    <t>Total Grid Resistance</t>
  </si>
  <si>
    <t>(1)</t>
  </si>
  <si>
    <t>Ω</t>
  </si>
  <si>
    <t>(2)</t>
  </si>
  <si>
    <r>
      <t xml:space="preserve">Resistance of Earth Rods Alone, </t>
    </r>
    <r>
      <rPr>
        <i/>
        <sz val="12"/>
        <rFont val="Arial"/>
        <family val="2"/>
      </rPr>
      <t>R</t>
    </r>
    <r>
      <rPr>
        <i/>
        <vertAlign val="subscript"/>
        <sz val="12"/>
        <rFont val="Arial"/>
        <family val="2"/>
      </rPr>
      <t>2</t>
    </r>
    <r>
      <rPr>
        <sz val="12"/>
        <rFont val="Arial"/>
        <family val="2"/>
      </rPr>
      <t>:</t>
    </r>
  </si>
  <si>
    <t>(3)</t>
  </si>
  <si>
    <r>
      <t xml:space="preserve">Mutual Resistance between Grid Conductors and Earth Rods, </t>
    </r>
    <r>
      <rPr>
        <i/>
        <sz val="12"/>
        <rFont val="Arial"/>
        <family val="2"/>
      </rPr>
      <t>R</t>
    </r>
    <r>
      <rPr>
        <i/>
        <vertAlign val="subscript"/>
        <sz val="12"/>
        <rFont val="Arial"/>
        <family val="2"/>
      </rPr>
      <t>m</t>
    </r>
    <r>
      <rPr>
        <sz val="12"/>
        <rFont val="Arial"/>
        <family val="2"/>
      </rPr>
      <t>:</t>
    </r>
  </si>
  <si>
    <t>(4)</t>
  </si>
  <si>
    <r>
      <t xml:space="preserve">Effective Resistance to Remote of Earth, </t>
    </r>
    <r>
      <rPr>
        <b/>
        <i/>
        <sz val="12"/>
        <rFont val="Arial"/>
        <family val="2"/>
      </rPr>
      <t>R</t>
    </r>
    <r>
      <rPr>
        <b/>
        <i/>
        <vertAlign val="subscript"/>
        <sz val="12"/>
        <rFont val="Arial"/>
        <family val="2"/>
      </rPr>
      <t>G</t>
    </r>
    <r>
      <rPr>
        <b/>
        <sz val="12"/>
        <rFont val="Arial"/>
        <family val="2"/>
      </rPr>
      <t>:</t>
    </r>
  </si>
  <si>
    <t>=</t>
  </si>
  <si>
    <t>Allowable Touch and Step Voltages</t>
  </si>
  <si>
    <t>(5)</t>
  </si>
  <si>
    <r>
      <t xml:space="preserve">Allowable Touch Voltage, </t>
    </r>
    <r>
      <rPr>
        <i/>
        <sz val="12"/>
        <rFont val="Arial"/>
        <family val="2"/>
      </rPr>
      <t>E</t>
    </r>
    <r>
      <rPr>
        <i/>
        <vertAlign val="subscript"/>
        <sz val="12"/>
        <rFont val="Arial"/>
        <family val="2"/>
      </rPr>
      <t>touch70</t>
    </r>
    <r>
      <rPr>
        <sz val="12"/>
        <rFont val="Arial"/>
        <family val="2"/>
      </rPr>
      <t>:</t>
    </r>
  </si>
  <si>
    <t>Volts</t>
  </si>
  <si>
    <t>(6)</t>
  </si>
  <si>
    <r>
      <t xml:space="preserve">Allowable Step Voltage, </t>
    </r>
    <r>
      <rPr>
        <i/>
        <sz val="12"/>
        <rFont val="Arial"/>
        <family val="2"/>
      </rPr>
      <t>E</t>
    </r>
    <r>
      <rPr>
        <i/>
        <vertAlign val="subscript"/>
        <sz val="12"/>
        <rFont val="Arial"/>
        <family val="2"/>
      </rPr>
      <t>step70</t>
    </r>
    <r>
      <rPr>
        <sz val="12"/>
        <rFont val="Arial"/>
        <family val="2"/>
      </rPr>
      <t>:</t>
    </r>
  </si>
  <si>
    <t>Actual Touch and Step Voltages</t>
  </si>
  <si>
    <t>(7)</t>
  </si>
  <si>
    <r>
      <t xml:space="preserve">Grid depth corrective weighting factor,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h</t>
    </r>
    <r>
      <rPr>
        <sz val="12"/>
        <rFont val="Arial"/>
        <family val="2"/>
      </rPr>
      <t>:</t>
    </r>
  </si>
  <si>
    <t>(8)</t>
  </si>
  <si>
    <r>
      <t xml:space="preserve">Effective number of parallel conductors, </t>
    </r>
    <r>
      <rPr>
        <i/>
        <sz val="12"/>
        <rFont val="Arial"/>
        <family val="2"/>
      </rPr>
      <t>n</t>
    </r>
    <r>
      <rPr>
        <sz val="12"/>
        <rFont val="Arial"/>
        <family val="2"/>
      </rPr>
      <t>:</t>
    </r>
  </si>
  <si>
    <t>(9)</t>
  </si>
  <si>
    <r>
      <t xml:space="preserve">Grid geometrical factor,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m</t>
    </r>
    <r>
      <rPr>
        <sz val="12"/>
        <rFont val="Arial"/>
        <family val="2"/>
      </rPr>
      <t>:</t>
    </r>
  </si>
  <si>
    <t>(10)</t>
  </si>
  <si>
    <r>
      <t xml:space="preserve">Irregularity factor,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i</t>
    </r>
    <r>
      <rPr>
        <sz val="12"/>
        <rFont val="Arial"/>
        <family val="2"/>
      </rPr>
      <t>:</t>
    </r>
  </si>
  <si>
    <t>(11)</t>
  </si>
  <si>
    <r>
      <t xml:space="preserve">Effective Buried Length (Touch Voltage), </t>
    </r>
    <r>
      <rPr>
        <i/>
        <sz val="12"/>
        <rFont val="Arial"/>
        <family val="2"/>
      </rPr>
      <t>L</t>
    </r>
    <r>
      <rPr>
        <i/>
        <vertAlign val="subscript"/>
        <sz val="12"/>
        <rFont val="Arial"/>
        <family val="2"/>
      </rPr>
      <t>M</t>
    </r>
    <r>
      <rPr>
        <sz val="12"/>
        <rFont val="Arial"/>
        <family val="2"/>
      </rPr>
      <t>:</t>
    </r>
  </si>
  <si>
    <t>(12)</t>
  </si>
  <si>
    <r>
      <t xml:space="preserve">Effective Buried Length (Step Voltage), </t>
    </r>
    <r>
      <rPr>
        <i/>
        <sz val="12"/>
        <rFont val="Arial"/>
        <family val="2"/>
      </rPr>
      <t>L</t>
    </r>
    <r>
      <rPr>
        <i/>
        <vertAlign val="subscript"/>
        <sz val="12"/>
        <rFont val="Arial"/>
        <family val="2"/>
      </rPr>
      <t>S</t>
    </r>
    <r>
      <rPr>
        <sz val="12"/>
        <rFont val="Arial"/>
        <family val="2"/>
      </rPr>
      <t>:</t>
    </r>
  </si>
  <si>
    <t>(13)</t>
  </si>
  <si>
    <r>
      <t xml:space="preserve">Step Voltage Spacing Factor,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S</t>
    </r>
    <r>
      <rPr>
        <sz val="12"/>
        <rFont val="Arial"/>
        <family val="2"/>
      </rPr>
      <t>:</t>
    </r>
  </si>
  <si>
    <t>(14)</t>
  </si>
  <si>
    <r>
      <t xml:space="preserve">Mesh Voltage, </t>
    </r>
    <r>
      <rPr>
        <b/>
        <i/>
        <sz val="12"/>
        <rFont val="Arial"/>
        <family val="2"/>
      </rPr>
      <t>E</t>
    </r>
    <r>
      <rPr>
        <b/>
        <i/>
        <vertAlign val="subscript"/>
        <sz val="12"/>
        <rFont val="Arial"/>
        <family val="2"/>
      </rPr>
      <t>m</t>
    </r>
    <r>
      <rPr>
        <b/>
        <sz val="12"/>
        <rFont val="Arial"/>
        <family val="2"/>
      </rPr>
      <t>:</t>
    </r>
  </si>
  <si>
    <t>(15)</t>
  </si>
  <si>
    <r>
      <t xml:space="preserve">Step Voltage, </t>
    </r>
    <r>
      <rPr>
        <b/>
        <i/>
        <sz val="12"/>
        <rFont val="Arial"/>
        <family val="2"/>
      </rPr>
      <t>E</t>
    </r>
    <r>
      <rPr>
        <b/>
        <i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>:</t>
    </r>
  </si>
  <si>
    <t>Notes</t>
  </si>
  <si>
    <t>1)</t>
  </si>
  <si>
    <t xml:space="preserve">Refer to Page 2 of this calculation for all formulas used. </t>
  </si>
  <si>
    <t>Document No.</t>
  </si>
  <si>
    <t xml:space="preserve">Sheet </t>
  </si>
  <si>
    <t>Revision</t>
  </si>
  <si>
    <t>Rev.</t>
  </si>
  <si>
    <t>Date</t>
  </si>
  <si>
    <t>Description</t>
  </si>
  <si>
    <t>Prep.</t>
  </si>
  <si>
    <t>Chkd</t>
  </si>
  <si>
    <t>Appr.</t>
  </si>
  <si>
    <t xml:space="preserve"> (IEEE 80 - Eq. 54)</t>
  </si>
  <si>
    <t xml:space="preserve"> (IEEE 80 - Eq. 55)</t>
  </si>
  <si>
    <t xml:space="preserve"> (IEEE 80 - Eq. 56)</t>
  </si>
  <si>
    <t xml:space="preserve"> (IEEE 80 - Eq. 53)</t>
  </si>
  <si>
    <t xml:space="preserve"> (IEEE 80 - Eq. 33)</t>
  </si>
  <si>
    <t xml:space="preserve"> (IEEE 80 - Eq. 30)</t>
  </si>
  <si>
    <t xml:space="preserve"> (IEEE 80 - Eq. 83)</t>
  </si>
  <si>
    <t xml:space="preserve"> (IEEE 80 - Eq.s 84, 85 and 86)</t>
  </si>
  <si>
    <t xml:space="preserve"> (IEEE 80 - Eq. 81)</t>
  </si>
  <si>
    <t xml:space="preserve"> (IEEE 80 - Eq. 89)</t>
  </si>
  <si>
    <t xml:space="preserve"> (IEEE 80 - Eq. 91)</t>
  </si>
  <si>
    <t xml:space="preserve"> (IEEE 80 - Eq. 93)</t>
  </si>
  <si>
    <t xml:space="preserve"> (IEEE 80 - Eq. 94)</t>
  </si>
  <si>
    <t xml:space="preserve"> (IEEE 80 - Eq. 80)</t>
  </si>
  <si>
    <t xml:space="preserve"> (IEEE 80 - Eq. 92)</t>
  </si>
  <si>
    <t>SUBSTATION TOUCH AND STEP VOLTAGES CALCULATION - EQUATIONS FROM IEEE 80</t>
  </si>
  <si>
    <t>(16)</t>
  </si>
  <si>
    <t>(17)</t>
  </si>
  <si>
    <t>(18)</t>
  </si>
  <si>
    <r>
      <t>DHTU-2 PROJECT</t>
    </r>
    <r>
      <rPr>
        <sz val="16"/>
        <rFont val="Arial"/>
        <family val="2"/>
      </rPr>
      <t xml:space="preserve">
</t>
    </r>
    <r>
      <rPr>
        <sz val="14"/>
        <rFont val="Arial"/>
        <family val="2"/>
      </rPr>
      <t>SUBSTATION TOUCH AND STEP VOLTAGE CALCULATION</t>
    </r>
  </si>
  <si>
    <t>Issued for Review</t>
  </si>
  <si>
    <t>SMC</t>
  </si>
  <si>
    <t>TJH</t>
  </si>
  <si>
    <t>RV</t>
  </si>
  <si>
    <t>CA-25554-EL-00-006</t>
  </si>
  <si>
    <t>2 of 2</t>
  </si>
  <si>
    <t>Objective</t>
  </si>
  <si>
    <t>To verify the step and touch potentials are within tolerable limits</t>
  </si>
  <si>
    <t>Assumptions</t>
  </si>
  <si>
    <t>Soil resistivity is 100 Ohm.m</t>
  </si>
  <si>
    <t>Method</t>
  </si>
  <si>
    <t>Check Step and Touch Potential using IEEE80</t>
  </si>
  <si>
    <t>TOUCH AND STEP VOLTAGE CALCULATION</t>
  </si>
  <si>
    <r>
      <t xml:space="preserve">Resistance of Grid Conductors Alone, </t>
    </r>
    <r>
      <rPr>
        <i/>
        <sz val="12"/>
        <rFont val="Arial"/>
        <family val="2"/>
      </rPr>
      <t>R</t>
    </r>
    <r>
      <rPr>
        <i/>
        <vertAlign val="subscript"/>
        <sz val="12"/>
        <rFont val="Arial"/>
        <family val="2"/>
      </rPr>
      <t>1</t>
    </r>
    <r>
      <rPr>
        <i/>
        <sz val="12"/>
        <rFont val="Arial"/>
        <family val="2"/>
      </rPr>
      <t>,</t>
    </r>
  </si>
  <si>
    <r>
      <t>L</t>
    </r>
    <r>
      <rPr>
        <b/>
        <i/>
        <vertAlign val="subscript"/>
        <sz val="11"/>
        <rFont val="Arial"/>
        <family val="2"/>
      </rPr>
      <t>y</t>
    </r>
  </si>
  <si>
    <r>
      <t>L</t>
    </r>
    <r>
      <rPr>
        <b/>
        <i/>
        <vertAlign val="subscript"/>
        <sz val="11"/>
        <rFont val="Arial"/>
        <family val="2"/>
      </rPr>
      <t>yy</t>
    </r>
  </si>
  <si>
    <r>
      <t>L</t>
    </r>
    <r>
      <rPr>
        <b/>
        <i/>
        <vertAlign val="subscript"/>
        <sz val="11"/>
        <rFont val="Arial"/>
        <family val="2"/>
      </rPr>
      <t>xx</t>
    </r>
  </si>
  <si>
    <r>
      <t>L</t>
    </r>
    <r>
      <rPr>
        <b/>
        <i/>
        <vertAlign val="subscript"/>
        <sz val="11"/>
        <rFont val="Arial"/>
        <family val="2"/>
      </rPr>
      <t>x</t>
    </r>
  </si>
  <si>
    <r>
      <t>h</t>
    </r>
    <r>
      <rPr>
        <b/>
        <i/>
        <vertAlign val="subscript"/>
        <sz val="11"/>
        <rFont val="Arial"/>
        <family val="2"/>
      </rPr>
      <t>s</t>
    </r>
  </si>
  <si>
    <r>
      <t>L</t>
    </r>
    <r>
      <rPr>
        <b/>
        <i/>
        <vertAlign val="subscript"/>
        <sz val="11"/>
        <rFont val="Arial"/>
        <family val="2"/>
      </rPr>
      <t>r</t>
    </r>
  </si>
  <si>
    <r>
      <t>L</t>
    </r>
    <r>
      <rPr>
        <b/>
        <i/>
        <vertAlign val="subscript"/>
        <sz val="11"/>
        <rFont val="Arial"/>
        <family val="2"/>
      </rPr>
      <t>C</t>
    </r>
  </si>
  <si>
    <r>
      <t>L</t>
    </r>
    <r>
      <rPr>
        <b/>
        <i/>
        <vertAlign val="subscript"/>
        <sz val="11"/>
        <rFont val="Arial"/>
        <family val="2"/>
      </rPr>
      <t>R</t>
    </r>
  </si>
  <si>
    <r>
      <t>C</t>
    </r>
    <r>
      <rPr>
        <b/>
        <i/>
        <vertAlign val="subscript"/>
        <sz val="11"/>
        <rFont val="Arial"/>
        <family val="2"/>
      </rPr>
      <t>S</t>
    </r>
  </si>
  <si>
    <r>
      <t>k</t>
    </r>
    <r>
      <rPr>
        <b/>
        <i/>
        <vertAlign val="subscript"/>
        <sz val="11"/>
        <rFont val="Arial"/>
        <family val="2"/>
      </rPr>
      <t>1</t>
    </r>
  </si>
  <si>
    <r>
      <t>k</t>
    </r>
    <r>
      <rPr>
        <b/>
        <i/>
        <vertAlign val="subscript"/>
        <sz val="11"/>
        <rFont val="Arial"/>
        <family val="2"/>
      </rPr>
      <t>2</t>
    </r>
  </si>
  <si>
    <r>
      <t>I</t>
    </r>
    <r>
      <rPr>
        <b/>
        <i/>
        <vertAlign val="subscript"/>
        <sz val="11"/>
        <rFont val="Arial"/>
        <family val="2"/>
      </rPr>
      <t>G</t>
    </r>
  </si>
  <si>
    <r>
      <t>t</t>
    </r>
    <r>
      <rPr>
        <b/>
        <i/>
        <vertAlign val="subscript"/>
        <sz val="11"/>
        <rFont val="Arial"/>
        <family val="2"/>
      </rPr>
      <t>s</t>
    </r>
  </si>
  <si>
    <r>
      <t>p</t>
    </r>
    <r>
      <rPr>
        <b/>
        <i/>
        <vertAlign val="subscript"/>
        <sz val="11"/>
        <rFont val="Arial"/>
        <family val="2"/>
      </rPr>
      <t>s</t>
    </r>
  </si>
  <si>
    <r>
      <t>n</t>
    </r>
    <r>
      <rPr>
        <b/>
        <i/>
        <vertAlign val="subscript"/>
        <sz val="11"/>
        <rFont val="Arial"/>
        <family val="2"/>
      </rPr>
      <t>r</t>
    </r>
  </si>
  <si>
    <r>
      <t>N</t>
    </r>
    <r>
      <rPr>
        <b/>
        <i/>
        <vertAlign val="subscript"/>
        <sz val="11"/>
        <rFont val="Arial"/>
        <family val="2"/>
      </rPr>
      <t>d</t>
    </r>
  </si>
  <si>
    <t>Input Variables</t>
  </si>
  <si>
    <t>Output Variables</t>
  </si>
  <si>
    <r>
      <t>n</t>
    </r>
    <r>
      <rPr>
        <b/>
        <i/>
        <vertAlign val="subscript"/>
        <sz val="11"/>
        <rFont val="Arial"/>
        <family val="2"/>
      </rPr>
      <t>x</t>
    </r>
  </si>
  <si>
    <r>
      <t>n</t>
    </r>
    <r>
      <rPr>
        <b/>
        <i/>
        <vertAlign val="subscript"/>
        <sz val="11"/>
        <rFont val="Arial"/>
        <family val="2"/>
      </rPr>
      <t>y</t>
    </r>
  </si>
  <si>
    <t>Number of Conductors in 'x' direction</t>
  </si>
  <si>
    <t>Number of Conductors in 'y' direction</t>
  </si>
  <si>
    <t>s</t>
  </si>
  <si>
    <t>Ω-m</t>
  </si>
  <si>
    <r>
      <t>Length of one grid in the '</t>
    </r>
    <r>
      <rPr>
        <i/>
        <sz val="11"/>
        <rFont val="Arial"/>
        <family val="2"/>
      </rPr>
      <t>x'</t>
    </r>
    <r>
      <rPr>
        <sz val="11"/>
        <rFont val="Arial"/>
        <family val="2"/>
      </rPr>
      <t xml:space="preserve"> direction</t>
    </r>
  </si>
  <si>
    <r>
      <t>Length of one grid in the '</t>
    </r>
    <r>
      <rPr>
        <i/>
        <sz val="11"/>
        <rFont val="Arial"/>
        <family val="2"/>
      </rPr>
      <t xml:space="preserve">y' </t>
    </r>
    <r>
      <rPr>
        <sz val="11"/>
        <rFont val="Arial"/>
        <family val="2"/>
      </rPr>
      <t>direction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</si>
</sst>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"/>
    <numFmt numFmtId="167" formatCode="0.0000"/>
  </numFmts>
  <fonts count="31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vertAlign val="subscript"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vertAlign val="subscript"/>
      <sz val="12"/>
      <name val="Arial"/>
      <family val="2"/>
    </font>
    <font>
      <u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2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b/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Up">
        <bgColor auto="1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323">
    <xf numFmtId="0" fontId="0" fillId="0" borderId="0" xfId="0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0" xfId="0" applyFill="1" applyBorder="1" applyAlignment="1"/>
    <xf numFmtId="0" fontId="0" fillId="3" borderId="11" xfId="0" applyFill="1" applyBorder="1" applyAlignment="1"/>
    <xf numFmtId="0" fontId="0" fillId="3" borderId="13" xfId="0" applyFill="1" applyBorder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0" fillId="3" borderId="18" xfId="0" applyFill="1" applyBorder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0" fillId="3" borderId="5" xfId="0" applyFill="1" applyBorder="1"/>
    <xf numFmtId="0" fontId="0" fillId="3" borderId="19" xfId="0" applyFill="1" applyBorder="1" applyAlignment="1"/>
    <xf numFmtId="0" fontId="0" fillId="3" borderId="5" xfId="0" applyFill="1" applyBorder="1" applyAlignment="1"/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left" vertical="center" indent="1"/>
    </xf>
    <xf numFmtId="0" fontId="0" fillId="3" borderId="12" xfId="0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center" vertical="center"/>
    </xf>
    <xf numFmtId="0" fontId="0" fillId="3" borderId="23" xfId="0" applyFill="1" applyBorder="1" applyAlignment="1"/>
    <xf numFmtId="0" fontId="2" fillId="3" borderId="5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/>
    <xf numFmtId="0" fontId="0" fillId="3" borderId="25" xfId="0" applyFill="1" applyBorder="1" applyAlignment="1"/>
    <xf numFmtId="0" fontId="0" fillId="3" borderId="8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27" xfId="0" applyFill="1" applyBorder="1"/>
    <xf numFmtId="0" fontId="0" fillId="3" borderId="0" xfId="0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2" fontId="9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0" fillId="3" borderId="4" xfId="0" applyFill="1" applyBorder="1"/>
    <xf numFmtId="0" fontId="8" fillId="3" borderId="0" xfId="0" applyFont="1" applyFill="1" applyBorder="1" applyAlignment="1">
      <alignment horizontal="left" vertical="center" indent="1"/>
    </xf>
    <xf numFmtId="0" fontId="13" fillId="3" borderId="0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10" fillId="3" borderId="0" xfId="0" applyFont="1" applyFill="1" applyBorder="1" applyAlignment="1">
      <alignment vertical="center"/>
    </xf>
    <xf numFmtId="165" fontId="9" fillId="3" borderId="0" xfId="0" applyNumberFormat="1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0" fillId="3" borderId="7" xfId="0" applyFill="1" applyBorder="1" applyAlignment="1"/>
    <xf numFmtId="0" fontId="5" fillId="3" borderId="7" xfId="0" applyFont="1" applyFill="1" applyBorder="1" applyAlignment="1">
      <alignment horizontal="center" vertical="center"/>
    </xf>
    <xf numFmtId="0" fontId="0" fillId="0" borderId="30" xfId="0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0" borderId="35" xfId="0" applyBorder="1"/>
    <xf numFmtId="0" fontId="0" fillId="3" borderId="36" xfId="0" applyFill="1" applyBorder="1"/>
    <xf numFmtId="0" fontId="0" fillId="3" borderId="37" xfId="0" applyFill="1" applyBorder="1"/>
    <xf numFmtId="0" fontId="4" fillId="3" borderId="5" xfId="0" applyFont="1" applyFill="1" applyBorder="1" applyAlignment="1"/>
    <xf numFmtId="0" fontId="0" fillId="0" borderId="0" xfId="0" applyFill="1" applyBorder="1"/>
    <xf numFmtId="2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2" fillId="0" borderId="0" xfId="1"/>
    <xf numFmtId="0" fontId="22" fillId="3" borderId="28" xfId="1" applyFill="1" applyBorder="1"/>
    <xf numFmtId="0" fontId="22" fillId="3" borderId="11" xfId="1" applyFill="1" applyBorder="1"/>
    <xf numFmtId="0" fontId="22" fillId="3" borderId="29" xfId="1" applyFill="1" applyBorder="1"/>
    <xf numFmtId="0" fontId="22" fillId="3" borderId="7" xfId="1" applyFill="1" applyBorder="1"/>
    <xf numFmtId="0" fontId="22" fillId="3" borderId="0" xfId="1" applyFill="1" applyBorder="1"/>
    <xf numFmtId="0" fontId="22" fillId="3" borderId="9" xfId="1" applyFill="1" applyBorder="1"/>
    <xf numFmtId="0" fontId="10" fillId="3" borderId="0" xfId="1" quotePrefix="1" applyFont="1" applyFill="1" applyBorder="1" applyAlignment="1">
      <alignment horizontal="center" vertical="center"/>
    </xf>
    <xf numFmtId="0" fontId="22" fillId="0" borderId="0" xfId="1" applyBorder="1"/>
    <xf numFmtId="0" fontId="23" fillId="0" borderId="0" xfId="1" applyFont="1"/>
    <xf numFmtId="0" fontId="22" fillId="0" borderId="54" xfId="1" applyBorder="1"/>
    <xf numFmtId="0" fontId="22" fillId="3" borderId="8" xfId="1" applyFill="1" applyBorder="1"/>
    <xf numFmtId="0" fontId="22" fillId="3" borderId="53" xfId="1" applyFill="1" applyBorder="1"/>
    <xf numFmtId="0" fontId="26" fillId="3" borderId="55" xfId="1" applyFont="1" applyFill="1" applyBorder="1"/>
    <xf numFmtId="0" fontId="26" fillId="3" borderId="56" xfId="1" applyFont="1" applyFill="1" applyBorder="1" applyAlignment="1">
      <alignment horizontal="left"/>
    </xf>
    <xf numFmtId="0" fontId="26" fillId="3" borderId="57" xfId="1" applyFont="1" applyFill="1" applyBorder="1"/>
    <xf numFmtId="0" fontId="26" fillId="3" borderId="58" xfId="1" applyFont="1" applyFill="1" applyBorder="1"/>
    <xf numFmtId="0" fontId="26" fillId="3" borderId="59" xfId="1" applyFont="1" applyFill="1" applyBorder="1"/>
    <xf numFmtId="0" fontId="26" fillId="5" borderId="0" xfId="1" applyFont="1" applyFill="1" applyBorder="1"/>
    <xf numFmtId="0" fontId="26" fillId="5" borderId="0" xfId="1" applyFont="1" applyFill="1"/>
    <xf numFmtId="0" fontId="26" fillId="3" borderId="60" xfId="1" applyFont="1" applyFill="1" applyBorder="1"/>
    <xf numFmtId="0" fontId="27" fillId="3" borderId="42" xfId="1" applyFont="1" applyFill="1" applyBorder="1" applyAlignment="1">
      <alignment horizontal="left"/>
    </xf>
    <xf numFmtId="0" fontId="27" fillId="3" borderId="31" xfId="1" applyFont="1" applyFill="1" applyBorder="1"/>
    <xf numFmtId="0" fontId="27" fillId="3" borderId="41" xfId="1" applyFont="1" applyFill="1" applyBorder="1"/>
    <xf numFmtId="0" fontId="27" fillId="3" borderId="61" xfId="1" applyFont="1" applyFill="1" applyBorder="1"/>
    <xf numFmtId="0" fontId="27" fillId="5" borderId="0" xfId="1" applyFont="1" applyFill="1" applyBorder="1"/>
    <xf numFmtId="0" fontId="26" fillId="3" borderId="42" xfId="1" applyFont="1" applyFill="1" applyBorder="1" applyAlignment="1">
      <alignment horizontal="left"/>
    </xf>
    <xf numFmtId="0" fontId="26" fillId="3" borderId="31" xfId="1" applyFont="1" applyFill="1" applyBorder="1"/>
    <xf numFmtId="0" fontId="26" fillId="3" borderId="41" xfId="1" applyFont="1" applyFill="1" applyBorder="1"/>
    <xf numFmtId="0" fontId="26" fillId="3" borderId="61" xfId="1" applyFont="1" applyFill="1" applyBorder="1"/>
    <xf numFmtId="0" fontId="26" fillId="3" borderId="39" xfId="1" applyFont="1" applyFill="1" applyBorder="1"/>
    <xf numFmtId="0" fontId="27" fillId="3" borderId="31" xfId="1" applyFont="1" applyFill="1" applyBorder="1" applyAlignment="1">
      <alignment horizontal="left"/>
    </xf>
    <xf numFmtId="0" fontId="26" fillId="3" borderId="31" xfId="1" applyFont="1" applyFill="1" applyBorder="1" applyAlignment="1">
      <alignment horizontal="left"/>
    </xf>
    <xf numFmtId="0" fontId="26" fillId="3" borderId="33" xfId="1" applyFont="1" applyFill="1" applyBorder="1"/>
    <xf numFmtId="0" fontId="26" fillId="3" borderId="31" xfId="1" applyFont="1" applyFill="1" applyBorder="1" applyAlignment="1">
      <alignment horizontal="center"/>
    </xf>
    <xf numFmtId="164" fontId="26" fillId="3" borderId="31" xfId="1" applyNumberFormat="1" applyFont="1" applyFill="1" applyBorder="1" applyAlignment="1">
      <alignment horizontal="center"/>
    </xf>
    <xf numFmtId="0" fontId="26" fillId="3" borderId="62" xfId="1" applyFont="1" applyFill="1" applyBorder="1"/>
    <xf numFmtId="0" fontId="26" fillId="3" borderId="63" xfId="1" applyFont="1" applyFill="1" applyBorder="1" applyAlignment="1">
      <alignment horizontal="left"/>
    </xf>
    <xf numFmtId="0" fontId="26" fillId="3" borderId="36" xfId="1" applyFont="1" applyFill="1" applyBorder="1"/>
    <xf numFmtId="0" fontId="26" fillId="3" borderId="36" xfId="1" applyFont="1" applyFill="1" applyBorder="1" applyAlignment="1">
      <alignment horizontal="right"/>
    </xf>
    <xf numFmtId="0" fontId="26" fillId="3" borderId="64" xfId="1" applyFont="1" applyFill="1" applyBorder="1"/>
    <xf numFmtId="0" fontId="26" fillId="3" borderId="65" xfId="1" applyFont="1" applyFill="1" applyBorder="1"/>
    <xf numFmtId="0" fontId="2" fillId="3" borderId="0" xfId="0" applyFont="1" applyFill="1" applyBorder="1" applyAlignment="1">
      <alignment horizontal="left" indent="1"/>
    </xf>
    <xf numFmtId="0" fontId="0" fillId="0" borderId="0" xfId="0" applyBorder="1" applyAlignment="1"/>
    <xf numFmtId="0" fontId="17" fillId="3" borderId="0" xfId="0" applyFont="1" applyFill="1" applyBorder="1" applyAlignment="1">
      <alignment vertical="center" wrapText="1"/>
    </xf>
    <xf numFmtId="0" fontId="9" fillId="0" borderId="0" xfId="0" applyFont="1" applyBorder="1" applyAlignment="1"/>
    <xf numFmtId="14" fontId="9" fillId="3" borderId="0" xfId="0" applyNumberFormat="1" applyFont="1" applyFill="1" applyBorder="1" applyAlignment="1"/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7" xfId="0" quotePrefix="1" applyFont="1" applyFill="1" applyBorder="1" applyAlignment="1">
      <alignment horizontal="left" vertical="center" indent="1"/>
    </xf>
    <xf numFmtId="0" fontId="0" fillId="3" borderId="7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left" indent="1"/>
    </xf>
    <xf numFmtId="0" fontId="13" fillId="3" borderId="7" xfId="0" quotePrefix="1" applyFont="1" applyFill="1" applyBorder="1" applyAlignment="1">
      <alignment horizontal="left" vertical="center" indent="1"/>
    </xf>
    <xf numFmtId="0" fontId="8" fillId="2" borderId="2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3" borderId="0" xfId="0" applyFill="1" applyBorder="1" applyAlignment="1">
      <alignment horizontal="centerContinuous"/>
    </xf>
    <xf numFmtId="0" fontId="2" fillId="4" borderId="14" xfId="0" applyFont="1" applyFill="1" applyBorder="1" applyAlignment="1"/>
    <xf numFmtId="0" fontId="2" fillId="4" borderId="15" xfId="0" applyFont="1" applyFill="1" applyBorder="1" applyAlignment="1"/>
    <xf numFmtId="0" fontId="2" fillId="4" borderId="16" xfId="0" applyFont="1" applyFill="1" applyBorder="1" applyAlignment="1"/>
    <xf numFmtId="0" fontId="2" fillId="4" borderId="14" xfId="0" applyFont="1" applyFill="1" applyBorder="1" applyAlignment="1">
      <alignment horizontal="centerContinuous"/>
    </xf>
    <xf numFmtId="0" fontId="2" fillId="4" borderId="15" xfId="0" applyFont="1" applyFill="1" applyBorder="1" applyAlignment="1">
      <alignment horizontal="centerContinuous"/>
    </xf>
    <xf numFmtId="0" fontId="2" fillId="4" borderId="16" xfId="0" applyFont="1" applyFill="1" applyBorder="1" applyAlignment="1">
      <alignment horizontal="centerContinuous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indent="1"/>
    </xf>
    <xf numFmtId="0" fontId="10" fillId="3" borderId="0" xfId="0" applyFont="1" applyFill="1" applyBorder="1" applyAlignment="1">
      <alignment horizontal="left"/>
    </xf>
    <xf numFmtId="2" fontId="9" fillId="3" borderId="0" xfId="0" applyNumberFormat="1" applyFont="1" applyFill="1" applyBorder="1" applyAlignment="1">
      <alignment horizontal="left"/>
    </xf>
    <xf numFmtId="2" fontId="10" fillId="3" borderId="0" xfId="0" quotePrefix="1" applyNumberFormat="1" applyFont="1" applyFill="1" applyBorder="1" applyAlignment="1">
      <alignment horizontal="left" vertical="center"/>
    </xf>
    <xf numFmtId="0" fontId="13" fillId="3" borderId="7" xfId="0" quotePrefix="1" applyFont="1" applyFill="1" applyBorder="1" applyAlignment="1">
      <alignment horizontal="left"/>
    </xf>
    <xf numFmtId="0" fontId="0" fillId="0" borderId="0" xfId="0" applyAlignment="1"/>
    <xf numFmtId="0" fontId="13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0" fillId="3" borderId="9" xfId="0" applyFill="1" applyBorder="1" applyAlignment="1"/>
    <xf numFmtId="2" fontId="10" fillId="3" borderId="0" xfId="0" quotePrefix="1" applyNumberFormat="1" applyFont="1" applyFill="1" applyBorder="1" applyAlignment="1">
      <alignment horizontal="left"/>
    </xf>
    <xf numFmtId="0" fontId="9" fillId="3" borderId="7" xfId="0" quotePrefix="1" applyFont="1" applyFill="1" applyBorder="1" applyAlignment="1">
      <alignment horizontal="left" indent="1"/>
    </xf>
    <xf numFmtId="0" fontId="13" fillId="3" borderId="7" xfId="0" quotePrefix="1" applyFont="1" applyFill="1" applyBorder="1" applyAlignment="1">
      <alignment horizontal="left" indent="1"/>
    </xf>
    <xf numFmtId="0" fontId="10" fillId="0" borderId="0" xfId="0" applyFont="1"/>
    <xf numFmtId="0" fontId="10" fillId="0" borderId="0" xfId="0" quotePrefix="1" applyFont="1"/>
    <xf numFmtId="0" fontId="0" fillId="0" borderId="9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4" xfId="0" applyFill="1" applyBorder="1"/>
    <xf numFmtId="0" fontId="0" fillId="3" borderId="53" xfId="0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9" xfId="0" applyFont="1" applyFill="1" applyBorder="1"/>
    <xf numFmtId="0" fontId="2" fillId="3" borderId="54" xfId="0" applyFont="1" applyFill="1" applyBorder="1"/>
    <xf numFmtId="0" fontId="2" fillId="3" borderId="8" xfId="0" applyFont="1" applyFill="1" applyBorder="1"/>
    <xf numFmtId="0" fontId="2" fillId="3" borderId="53" xfId="0" applyFont="1" applyFill="1" applyBorder="1"/>
    <xf numFmtId="0" fontId="27" fillId="2" borderId="2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0" fillId="0" borderId="0" xfId="0" applyFill="1"/>
    <xf numFmtId="1" fontId="6" fillId="0" borderId="0" xfId="0" applyNumberFormat="1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0" fillId="0" borderId="5" xfId="0" applyFill="1" applyBorder="1" applyAlignment="1"/>
    <xf numFmtId="0" fontId="6" fillId="6" borderId="11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8" fillId="3" borderId="5" xfId="0" applyFont="1" applyFill="1" applyBorder="1" applyAlignment="1">
      <alignment horizontal="center"/>
    </xf>
    <xf numFmtId="0" fontId="28" fillId="3" borderId="5" xfId="0" applyFont="1" applyFill="1" applyBorder="1" applyAlignment="1"/>
    <xf numFmtId="0" fontId="28" fillId="3" borderId="0" xfId="0" applyFont="1" applyFill="1" applyBorder="1" applyAlignment="1">
      <alignment horizontal="right"/>
    </xf>
    <xf numFmtId="0" fontId="28" fillId="3" borderId="11" xfId="0" applyFont="1" applyFill="1" applyBorder="1" applyAlignment="1">
      <alignment horizontal="center"/>
    </xf>
    <xf numFmtId="0" fontId="28" fillId="3" borderId="0" xfId="0" applyFont="1" applyFill="1" applyBorder="1"/>
    <xf numFmtId="0" fontId="28" fillId="0" borderId="5" xfId="0" applyFont="1" applyBorder="1" applyAlignment="1">
      <alignment horizontal="centerContinuous"/>
    </xf>
    <xf numFmtId="0" fontId="28" fillId="0" borderId="20" xfId="0" applyFont="1" applyBorder="1" applyAlignment="1">
      <alignment horizontal="centerContinuous"/>
    </xf>
    <xf numFmtId="0" fontId="28" fillId="0" borderId="22" xfId="0" applyFont="1" applyBorder="1" applyAlignment="1">
      <alignment horizontal="centerContinuous"/>
    </xf>
    <xf numFmtId="0" fontId="28" fillId="0" borderId="21" xfId="0" applyFont="1" applyBorder="1" applyAlignment="1">
      <alignment horizontal="centerContinuous"/>
    </xf>
    <xf numFmtId="0" fontId="30" fillId="0" borderId="20" xfId="0" applyFont="1" applyBorder="1" applyAlignment="1">
      <alignment horizontal="centerContinuous"/>
    </xf>
    <xf numFmtId="0" fontId="30" fillId="0" borderId="22" xfId="0" applyFont="1" applyBorder="1" applyAlignment="1">
      <alignment horizontal="centerContinuous"/>
    </xf>
    <xf numFmtId="0" fontId="30" fillId="0" borderId="21" xfId="0" applyFont="1" applyBorder="1" applyAlignment="1">
      <alignment horizontal="centerContinuous"/>
    </xf>
    <xf numFmtId="0" fontId="5" fillId="3" borderId="2" xfId="0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left" vertical="center" indent="1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0" xfId="0" applyFont="1" applyFill="1" applyBorder="1" applyAlignment="1"/>
    <xf numFmtId="0" fontId="5" fillId="3" borderId="22" xfId="0" applyFont="1" applyFill="1" applyBorder="1" applyAlignment="1"/>
    <xf numFmtId="0" fontId="5" fillId="3" borderId="21" xfId="0" applyFont="1" applyFill="1" applyBorder="1" applyAlignment="1"/>
    <xf numFmtId="0" fontId="7" fillId="3" borderId="20" xfId="0" applyFont="1" applyFill="1" applyBorder="1" applyAlignment="1">
      <alignment vertical="center"/>
    </xf>
    <xf numFmtId="0" fontId="22" fillId="3" borderId="0" xfId="0" applyFont="1" applyFill="1" applyBorder="1"/>
    <xf numFmtId="0" fontId="22" fillId="3" borderId="0" xfId="0" applyFont="1" applyFill="1" applyBorder="1" applyAlignment="1">
      <alignment horizontal="left" vertical="center"/>
    </xf>
    <xf numFmtId="0" fontId="6" fillId="7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166" fontId="6" fillId="4" borderId="20" xfId="0" applyNumberFormat="1" applyFont="1" applyFill="1" applyBorder="1" applyAlignment="1">
      <alignment horizontal="center" vertical="center"/>
    </xf>
    <xf numFmtId="166" fontId="6" fillId="4" borderId="22" xfId="0" applyNumberFormat="1" applyFont="1" applyFill="1" applyBorder="1" applyAlignment="1">
      <alignment horizontal="center" vertical="center"/>
    </xf>
    <xf numFmtId="166" fontId="6" fillId="4" borderId="21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/>
    </xf>
    <xf numFmtId="164" fontId="6" fillId="4" borderId="22" xfId="0" applyNumberFormat="1" applyFont="1" applyFill="1" applyBorder="1" applyAlignment="1">
      <alignment horizontal="center"/>
    </xf>
    <xf numFmtId="164" fontId="6" fillId="4" borderId="21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2" fontId="28" fillId="4" borderId="66" xfId="0" applyNumberFormat="1" applyFont="1" applyFill="1" applyBorder="1" applyAlignment="1">
      <alignment horizontal="center" vertical="center"/>
    </xf>
    <xf numFmtId="2" fontId="28" fillId="4" borderId="67" xfId="0" applyNumberFormat="1" applyFont="1" applyFill="1" applyBorder="1" applyAlignment="1">
      <alignment horizontal="center" vertical="center"/>
    </xf>
    <xf numFmtId="2" fontId="28" fillId="4" borderId="68" xfId="0" applyNumberFormat="1" applyFont="1" applyFill="1" applyBorder="1" applyAlignment="1">
      <alignment horizontal="center" vertical="center"/>
    </xf>
    <xf numFmtId="2" fontId="6" fillId="4" borderId="20" xfId="0" applyNumberFormat="1" applyFont="1" applyFill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21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1" fontId="6" fillId="2" borderId="66" xfId="0" applyNumberFormat="1" applyFont="1" applyFill="1" applyBorder="1" applyAlignment="1">
      <alignment horizontal="center" vertical="center"/>
    </xf>
    <xf numFmtId="1" fontId="6" fillId="2" borderId="67" xfId="0" applyNumberFormat="1" applyFont="1" applyFill="1" applyBorder="1" applyAlignment="1">
      <alignment horizontal="center" vertical="center"/>
    </xf>
    <xf numFmtId="1" fontId="6" fillId="2" borderId="68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6" fillId="2" borderId="21" xfId="0" applyNumberFormat="1" applyFont="1" applyFill="1" applyBorder="1" applyAlignment="1">
      <alignment horizontal="center" vertical="center"/>
    </xf>
    <xf numFmtId="166" fontId="6" fillId="7" borderId="20" xfId="0" applyNumberFormat="1" applyFont="1" applyFill="1" applyBorder="1" applyAlignment="1">
      <alignment horizontal="center"/>
    </xf>
    <xf numFmtId="166" fontId="6" fillId="7" borderId="2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22" fillId="0" borderId="7" xfId="1" applyBorder="1" applyAlignment="1">
      <alignment horizontal="center"/>
    </xf>
    <xf numFmtId="0" fontId="22" fillId="0" borderId="18" xfId="1" applyBorder="1" applyAlignment="1">
      <alignment horizontal="center"/>
    </xf>
    <xf numFmtId="0" fontId="22" fillId="3" borderId="13" xfId="1" applyFill="1" applyBorder="1" applyAlignment="1">
      <alignment horizontal="center"/>
    </xf>
    <xf numFmtId="0" fontId="22" fillId="3" borderId="0" xfId="1" applyFill="1" applyBorder="1" applyAlignment="1">
      <alignment horizontal="center"/>
    </xf>
    <xf numFmtId="0" fontId="22" fillId="3" borderId="18" xfId="1" applyFill="1" applyBorder="1" applyAlignment="1">
      <alignment horizontal="center"/>
    </xf>
    <xf numFmtId="0" fontId="22" fillId="3" borderId="38" xfId="1" applyFill="1" applyBorder="1" applyAlignment="1">
      <alignment horizontal="center"/>
    </xf>
    <xf numFmtId="0" fontId="22" fillId="3" borderId="39" xfId="1" applyFill="1" applyBorder="1" applyAlignment="1">
      <alignment horizontal="center"/>
    </xf>
    <xf numFmtId="0" fontId="22" fillId="3" borderId="40" xfId="1" applyFill="1" applyBorder="1" applyAlignment="1">
      <alignment horizontal="center"/>
    </xf>
    <xf numFmtId="0" fontId="17" fillId="3" borderId="13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22" fillId="0" borderId="30" xfId="1" applyBorder="1" applyAlignment="1">
      <alignment horizontal="center"/>
    </xf>
    <xf numFmtId="0" fontId="22" fillId="0" borderId="41" xfId="1" applyBorder="1" applyAlignment="1">
      <alignment horizontal="center"/>
    </xf>
    <xf numFmtId="0" fontId="22" fillId="3" borderId="42" xfId="1" applyFill="1" applyBorder="1" applyAlignment="1">
      <alignment horizontal="center"/>
    </xf>
    <xf numFmtId="0" fontId="22" fillId="3" borderId="31" xfId="1" applyFill="1" applyBorder="1" applyAlignment="1">
      <alignment horizontal="center"/>
    </xf>
    <xf numFmtId="0" fontId="22" fillId="3" borderId="41" xfId="1" applyFill="1" applyBorder="1" applyAlignment="1">
      <alignment horizontal="center"/>
    </xf>
    <xf numFmtId="0" fontId="2" fillId="3" borderId="10" xfId="1" applyFont="1" applyFill="1" applyBorder="1" applyAlignment="1">
      <alignment horizontal="left" indent="1"/>
    </xf>
    <xf numFmtId="0" fontId="2" fillId="3" borderId="11" xfId="1" applyFont="1" applyFill="1" applyBorder="1" applyAlignment="1">
      <alignment horizontal="left" indent="1"/>
    </xf>
    <xf numFmtId="0" fontId="2" fillId="3" borderId="12" xfId="1" applyFont="1" applyFill="1" applyBorder="1" applyAlignment="1">
      <alignment horizontal="left" indent="1"/>
    </xf>
    <xf numFmtId="0" fontId="2" fillId="3" borderId="20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2" fillId="3" borderId="43" xfId="1" applyFont="1" applyFill="1" applyBorder="1" applyAlignment="1">
      <alignment horizontal="center"/>
    </xf>
    <xf numFmtId="0" fontId="10" fillId="0" borderId="44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14" fontId="10" fillId="3" borderId="38" xfId="1" applyNumberFormat="1" applyFont="1" applyFill="1" applyBorder="1" applyAlignment="1">
      <alignment horizontal="center"/>
    </xf>
    <xf numFmtId="0" fontId="10" fillId="3" borderId="39" xfId="1" applyFont="1" applyFill="1" applyBorder="1" applyAlignment="1">
      <alignment horizontal="center"/>
    </xf>
    <xf numFmtId="0" fontId="10" fillId="3" borderId="40" xfId="1" applyFont="1" applyFill="1" applyBorder="1" applyAlignment="1">
      <alignment horizontal="center"/>
    </xf>
    <xf numFmtId="0" fontId="10" fillId="3" borderId="45" xfId="1" applyFont="1" applyFill="1" applyBorder="1" applyAlignment="1">
      <alignment horizontal="left"/>
    </xf>
    <xf numFmtId="0" fontId="10" fillId="3" borderId="46" xfId="1" applyFont="1" applyFill="1" applyBorder="1" applyAlignment="1">
      <alignment horizontal="left"/>
    </xf>
    <xf numFmtId="0" fontId="10" fillId="3" borderId="47" xfId="1" applyFont="1" applyFill="1" applyBorder="1" applyAlignment="1">
      <alignment horizontal="left"/>
    </xf>
    <xf numFmtId="0" fontId="10" fillId="3" borderId="38" xfId="1" applyFont="1" applyFill="1" applyBorder="1" applyAlignment="1">
      <alignment horizontal="center"/>
    </xf>
    <xf numFmtId="0" fontId="24" fillId="3" borderId="13" xfId="1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0" fontId="24" fillId="3" borderId="51" xfId="1" applyFont="1" applyFill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/>
    </xf>
    <xf numFmtId="0" fontId="24" fillId="3" borderId="52" xfId="1" applyFont="1" applyFill="1" applyBorder="1" applyAlignment="1">
      <alignment horizontal="center" vertical="center"/>
    </xf>
    <xf numFmtId="0" fontId="25" fillId="3" borderId="10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25" fillId="3" borderId="12" xfId="1" applyFont="1" applyFill="1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0" fontId="25" fillId="3" borderId="18" xfId="1" applyFont="1" applyFill="1" applyBorder="1" applyAlignment="1">
      <alignment horizontal="center" vertical="center"/>
    </xf>
    <xf numFmtId="0" fontId="25" fillId="3" borderId="51" xfId="1" applyFont="1" applyFill="1" applyBorder="1" applyAlignment="1">
      <alignment horizontal="center" vertical="center"/>
    </xf>
    <xf numFmtId="0" fontId="25" fillId="3" borderId="8" xfId="1" applyFont="1" applyFill="1" applyBorder="1" applyAlignment="1">
      <alignment horizontal="center" vertical="center"/>
    </xf>
    <xf numFmtId="0" fontId="25" fillId="3" borderId="52" xfId="1" applyFont="1" applyFill="1" applyBorder="1" applyAlignment="1">
      <alignment horizontal="center" vertical="center"/>
    </xf>
    <xf numFmtId="0" fontId="25" fillId="3" borderId="29" xfId="1" applyFont="1" applyFill="1" applyBorder="1" applyAlignment="1">
      <alignment horizontal="center" vertical="center"/>
    </xf>
    <xf numFmtId="0" fontId="25" fillId="3" borderId="9" xfId="1" applyFont="1" applyFill="1" applyBorder="1" applyAlignment="1">
      <alignment horizontal="center" vertical="center"/>
    </xf>
    <xf numFmtId="0" fontId="25" fillId="3" borderId="53" xfId="1" applyFont="1" applyFill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3" borderId="49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left" vertical="center"/>
    </xf>
    <xf numFmtId="0" fontId="13" fillId="3" borderId="11" xfId="1" applyFont="1" applyFill="1" applyBorder="1" applyAlignment="1">
      <alignment horizontal="left" vertical="center"/>
    </xf>
    <xf numFmtId="0" fontId="13" fillId="3" borderId="12" xfId="1" applyFont="1" applyFill="1" applyBorder="1" applyAlignment="1">
      <alignment horizontal="left" vertical="center"/>
    </xf>
    <xf numFmtId="0" fontId="13" fillId="3" borderId="51" xfId="1" applyFont="1" applyFill="1" applyBorder="1" applyAlignment="1">
      <alignment horizontal="left" vertical="center"/>
    </xf>
    <xf numFmtId="0" fontId="13" fillId="3" borderId="8" xfId="1" applyFont="1" applyFill="1" applyBorder="1" applyAlignment="1">
      <alignment horizontal="left" vertical="center"/>
    </xf>
    <xf numFmtId="0" fontId="13" fillId="3" borderId="52" xfId="1" applyFont="1" applyFill="1" applyBorder="1" applyAlignment="1">
      <alignment horizontal="left" vertical="center"/>
    </xf>
    <xf numFmtId="0" fontId="26" fillId="3" borderId="31" xfId="1" applyFont="1" applyFill="1" applyBorder="1" applyAlignment="1">
      <alignment horizontal="left"/>
    </xf>
    <xf numFmtId="167" fontId="26" fillId="3" borderId="36" xfId="1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  <strike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6.wmf"/><Relationship Id="rId13" Type="http://schemas.openxmlformats.org/officeDocument/2006/relationships/image" Target="../media/image31.wmf"/><Relationship Id="rId18" Type="http://schemas.openxmlformats.org/officeDocument/2006/relationships/image" Target="../media/image36.emf"/><Relationship Id="rId3" Type="http://schemas.openxmlformats.org/officeDocument/2006/relationships/image" Target="../media/image21.wmf"/><Relationship Id="rId7" Type="http://schemas.openxmlformats.org/officeDocument/2006/relationships/image" Target="../media/image25.wmf"/><Relationship Id="rId12" Type="http://schemas.openxmlformats.org/officeDocument/2006/relationships/image" Target="../media/image30.emf"/><Relationship Id="rId17" Type="http://schemas.openxmlformats.org/officeDocument/2006/relationships/image" Target="../media/image35.emf"/><Relationship Id="rId2" Type="http://schemas.openxmlformats.org/officeDocument/2006/relationships/image" Target="../media/image20.wmf"/><Relationship Id="rId16" Type="http://schemas.openxmlformats.org/officeDocument/2006/relationships/image" Target="../media/image34.emf"/><Relationship Id="rId1" Type="http://schemas.openxmlformats.org/officeDocument/2006/relationships/image" Target="../media/image19.wmf"/><Relationship Id="rId6" Type="http://schemas.openxmlformats.org/officeDocument/2006/relationships/image" Target="../media/image24.emf"/><Relationship Id="rId11" Type="http://schemas.openxmlformats.org/officeDocument/2006/relationships/image" Target="../media/image29.emf"/><Relationship Id="rId5" Type="http://schemas.openxmlformats.org/officeDocument/2006/relationships/image" Target="../media/image23.emf"/><Relationship Id="rId15" Type="http://schemas.openxmlformats.org/officeDocument/2006/relationships/image" Target="../media/image33.wmf"/><Relationship Id="rId10" Type="http://schemas.openxmlformats.org/officeDocument/2006/relationships/image" Target="../media/image28.wmf"/><Relationship Id="rId4" Type="http://schemas.openxmlformats.org/officeDocument/2006/relationships/image" Target="../media/image22.wmf"/><Relationship Id="rId9" Type="http://schemas.openxmlformats.org/officeDocument/2006/relationships/image" Target="../media/image27.emf"/><Relationship Id="rId14" Type="http://schemas.openxmlformats.org/officeDocument/2006/relationships/image" Target="../media/image3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3175</xdr:colOff>
      <xdr:row>21</xdr:row>
      <xdr:rowOff>139700</xdr:rowOff>
    </xdr:from>
    <xdr:to>
      <xdr:col>40</xdr:col>
      <xdr:colOff>4675</xdr:colOff>
      <xdr:row>21</xdr:row>
      <xdr:rowOff>139700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4968875" y="4673600"/>
          <a:ext cx="32400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45</xdr:col>
      <xdr:colOff>76200</xdr:colOff>
      <xdr:row>2</xdr:row>
      <xdr:rowOff>215899</xdr:rowOff>
    </xdr:from>
    <xdr:to>
      <xdr:col>45</xdr:col>
      <xdr:colOff>76200</xdr:colOff>
      <xdr:row>18</xdr:row>
      <xdr:rowOff>1499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9359900" y="647699"/>
          <a:ext cx="0" cy="3240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139700</xdr:colOff>
      <xdr:row>26</xdr:row>
      <xdr:rowOff>0</xdr:rowOff>
    </xdr:from>
    <xdr:to>
      <xdr:col>34</xdr:col>
      <xdr:colOff>139700</xdr:colOff>
      <xdr:row>29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7048500" y="5613400"/>
          <a:ext cx="0" cy="6477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38</xdr:col>
      <xdr:colOff>139700</xdr:colOff>
      <xdr:row>26</xdr:row>
      <xdr:rowOff>0</xdr:rowOff>
    </xdr:from>
    <xdr:to>
      <xdr:col>38</xdr:col>
      <xdr:colOff>139700</xdr:colOff>
      <xdr:row>31</xdr:row>
      <xdr:rowOff>0</xdr:rowOff>
    </xdr:to>
    <xdr:cxnSp macro="">
      <xdr:nvCxn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7912100" y="5613400"/>
          <a:ext cx="0" cy="10795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45</xdr:col>
      <xdr:colOff>114300</xdr:colOff>
      <xdr:row>28</xdr:row>
      <xdr:rowOff>0</xdr:rowOff>
    </xdr:from>
    <xdr:to>
      <xdr:col>45</xdr:col>
      <xdr:colOff>114300</xdr:colOff>
      <xdr:row>32</xdr:row>
      <xdr:rowOff>180975</xdr:rowOff>
    </xdr:to>
    <xdr:cxnSp macro="">
      <xdr:nvCxn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9398000" y="6045200"/>
          <a:ext cx="0" cy="10445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212725</xdr:colOff>
      <xdr:row>19</xdr:row>
      <xdr:rowOff>63500</xdr:rowOff>
    </xdr:from>
    <xdr:to>
      <xdr:col>39</xdr:col>
      <xdr:colOff>213225</xdr:colOff>
      <xdr:row>19</xdr:row>
      <xdr:rowOff>63500</xdr:rowOff>
    </xdr:to>
    <xdr:cxnSp macro="">
      <xdr:nvCxn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7223125" y="3683000"/>
          <a:ext cx="10958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114300</xdr:colOff>
      <xdr:row>3</xdr:row>
      <xdr:rowOff>0</xdr:rowOff>
    </xdr:from>
    <xdr:to>
      <xdr:col>41</xdr:col>
      <xdr:colOff>114300</xdr:colOff>
      <xdr:row>8</xdr:row>
      <xdr:rowOff>0</xdr:rowOff>
    </xdr:to>
    <xdr:cxnSp macro="">
      <xdr:nvCxn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8534400" y="647700"/>
          <a:ext cx="0" cy="10795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16</xdr:col>
      <xdr:colOff>88900</xdr:colOff>
      <xdr:row>108</xdr:row>
      <xdr:rowOff>177800</xdr:rowOff>
    </xdr:from>
    <xdr:to>
      <xdr:col>23</xdr:col>
      <xdr:colOff>177800</xdr:colOff>
      <xdr:row>110</xdr:row>
      <xdr:rowOff>53975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19799300"/>
          <a:ext cx="1600200" cy="257175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</xdr:colOff>
      <xdr:row>113</xdr:row>
      <xdr:rowOff>127000</xdr:rowOff>
    </xdr:from>
    <xdr:to>
      <xdr:col>23</xdr:col>
      <xdr:colOff>161925</xdr:colOff>
      <xdr:row>117</xdr:row>
      <xdr:rowOff>117475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550" y="20701000"/>
          <a:ext cx="2959100" cy="752475"/>
        </a:xfrm>
        <a:prstGeom prst="rect">
          <a:avLst/>
        </a:prstGeom>
      </xdr:spPr>
    </xdr:pic>
    <xdr:clientData/>
  </xdr:twoCellAnchor>
  <xdr:twoCellAnchor editAs="oneCell">
    <xdr:from>
      <xdr:col>9</xdr:col>
      <xdr:colOff>139700</xdr:colOff>
      <xdr:row>46</xdr:row>
      <xdr:rowOff>12700</xdr:rowOff>
    </xdr:from>
    <xdr:to>
      <xdr:col>23</xdr:col>
      <xdr:colOff>165100</xdr:colOff>
      <xdr:row>49</xdr:row>
      <xdr:rowOff>3175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2800" y="7823200"/>
          <a:ext cx="3048000" cy="561975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</xdr:colOff>
      <xdr:row>52</xdr:row>
      <xdr:rowOff>12700</xdr:rowOff>
    </xdr:from>
    <xdr:to>
      <xdr:col>23</xdr:col>
      <xdr:colOff>171450</xdr:colOff>
      <xdr:row>55</xdr:row>
      <xdr:rowOff>12700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300" y="9855200"/>
          <a:ext cx="4133850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139700</xdr:colOff>
      <xdr:row>58</xdr:row>
      <xdr:rowOff>0</xdr:rowOff>
    </xdr:from>
    <xdr:to>
      <xdr:col>23</xdr:col>
      <xdr:colOff>190500</xdr:colOff>
      <xdr:row>61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98700" y="10985500"/>
          <a:ext cx="2857500" cy="571500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64</xdr:row>
      <xdr:rowOff>12700</xdr:rowOff>
    </xdr:from>
    <xdr:to>
      <xdr:col>23</xdr:col>
      <xdr:colOff>187325</xdr:colOff>
      <xdr:row>67</xdr:row>
      <xdr:rowOff>12700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90900" y="12141200"/>
          <a:ext cx="1762125" cy="571500"/>
        </a:xfrm>
        <a:prstGeom prst="rect">
          <a:avLst/>
        </a:prstGeom>
      </xdr:spPr>
    </xdr:pic>
    <xdr:clientData/>
  </xdr:twoCellAnchor>
  <xdr:twoCellAnchor editAs="oneCell">
    <xdr:from>
      <xdr:col>29</xdr:col>
      <xdr:colOff>184150</xdr:colOff>
      <xdr:row>102</xdr:row>
      <xdr:rowOff>6350</xdr:rowOff>
    </xdr:from>
    <xdr:to>
      <xdr:col>46</xdr:col>
      <xdr:colOff>19050</xdr:colOff>
      <xdr:row>105</xdr:row>
      <xdr:rowOff>6350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37325" y="19437350"/>
          <a:ext cx="3559175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165100</xdr:colOff>
      <xdr:row>73</xdr:row>
      <xdr:rowOff>165100</xdr:rowOff>
    </xdr:from>
    <xdr:to>
      <xdr:col>23</xdr:col>
      <xdr:colOff>196850</xdr:colOff>
      <xdr:row>77</xdr:row>
      <xdr:rowOff>88900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8700" y="14008100"/>
          <a:ext cx="4133850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79</xdr:row>
      <xdr:rowOff>152400</xdr:rowOff>
    </xdr:from>
    <xdr:to>
      <xdr:col>23</xdr:col>
      <xdr:colOff>120650</xdr:colOff>
      <xdr:row>83</xdr:row>
      <xdr:rowOff>76200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43000" y="14249400"/>
          <a:ext cx="3943350" cy="685800"/>
        </a:xfrm>
        <a:prstGeom prst="rect">
          <a:avLst/>
        </a:prstGeom>
      </xdr:spPr>
    </xdr:pic>
    <xdr:clientData/>
  </xdr:twoCellAnchor>
  <xdr:twoCellAnchor editAs="oneCell">
    <xdr:from>
      <xdr:col>19</xdr:col>
      <xdr:colOff>53975</xdr:colOff>
      <xdr:row>90</xdr:row>
      <xdr:rowOff>149225</xdr:rowOff>
    </xdr:from>
    <xdr:to>
      <xdr:col>23</xdr:col>
      <xdr:colOff>196850</xdr:colOff>
      <xdr:row>92</xdr:row>
      <xdr:rowOff>53975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56075" y="16341725"/>
          <a:ext cx="1006475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29</xdr:row>
      <xdr:rowOff>95250</xdr:rowOff>
    </xdr:from>
    <xdr:to>
      <xdr:col>13</xdr:col>
      <xdr:colOff>158750</xdr:colOff>
      <xdr:row>32</xdr:row>
      <xdr:rowOff>180975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4425" y="5619750"/>
          <a:ext cx="1892300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35</xdr:row>
      <xdr:rowOff>95250</xdr:rowOff>
    </xdr:from>
    <xdr:to>
      <xdr:col>13</xdr:col>
      <xdr:colOff>196850</xdr:colOff>
      <xdr:row>38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52525" y="6762750"/>
          <a:ext cx="1892300" cy="657225"/>
        </a:xfrm>
        <a:prstGeom prst="rect">
          <a:avLst/>
        </a:prstGeom>
      </xdr:spPr>
    </xdr:pic>
    <xdr:clientData/>
  </xdr:twoCellAnchor>
  <xdr:twoCellAnchor editAs="oneCell">
    <xdr:from>
      <xdr:col>17</xdr:col>
      <xdr:colOff>177800</xdr:colOff>
      <xdr:row>96</xdr:row>
      <xdr:rowOff>25400</xdr:rowOff>
    </xdr:from>
    <xdr:to>
      <xdr:col>23</xdr:col>
      <xdr:colOff>177800</xdr:colOff>
      <xdr:row>99</xdr:row>
      <xdr:rowOff>15875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48100" y="17360900"/>
          <a:ext cx="1295400" cy="561975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120</xdr:row>
      <xdr:rowOff>142875</xdr:rowOff>
    </xdr:from>
    <xdr:to>
      <xdr:col>23</xdr:col>
      <xdr:colOff>158750</xdr:colOff>
      <xdr:row>122</xdr:row>
      <xdr:rowOff>57150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29000" y="22050375"/>
          <a:ext cx="1768475" cy="295275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126</xdr:row>
      <xdr:rowOff>38100</xdr:rowOff>
    </xdr:from>
    <xdr:to>
      <xdr:col>23</xdr:col>
      <xdr:colOff>171450</xdr:colOff>
      <xdr:row>129</xdr:row>
      <xdr:rowOff>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86025" y="23088600"/>
          <a:ext cx="2724150" cy="533400"/>
        </a:xfrm>
        <a:prstGeom prst="rect">
          <a:avLst/>
        </a:prstGeom>
      </xdr:spPr>
    </xdr:pic>
    <xdr:clientData/>
  </xdr:twoCellAnchor>
  <xdr:twoCellAnchor editAs="oneCell">
    <xdr:from>
      <xdr:col>16</xdr:col>
      <xdr:colOff>200025</xdr:colOff>
      <xdr:row>132</xdr:row>
      <xdr:rowOff>47625</xdr:rowOff>
    </xdr:from>
    <xdr:to>
      <xdr:col>23</xdr:col>
      <xdr:colOff>190500</xdr:colOff>
      <xdr:row>135</xdr:row>
      <xdr:rowOff>47625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05225" y="24241125"/>
          <a:ext cx="1524000" cy="571500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85725</xdr:colOff>
      <xdr:row>138</xdr:row>
      <xdr:rowOff>47625</xdr:rowOff>
    </xdr:from>
    <xdr:to>
      <xdr:col>24</xdr:col>
      <xdr:colOff>0</xdr:colOff>
      <xdr:row>141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10000" y="25384125"/>
          <a:ext cx="1447800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101</xdr:row>
      <xdr:rowOff>171450</xdr:rowOff>
    </xdr:from>
    <xdr:to>
      <xdr:col>24</xdr:col>
      <xdr:colOff>57150</xdr:colOff>
      <xdr:row>105</xdr:row>
      <xdr:rowOff>38100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76275" y="18459450"/>
          <a:ext cx="4638675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19050</xdr:rowOff>
        </xdr:from>
        <xdr:to>
          <xdr:col>16</xdr:col>
          <xdr:colOff>200025</xdr:colOff>
          <xdr:row>6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21</xdr:col>
          <xdr:colOff>190500</xdr:colOff>
          <xdr:row>10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16</xdr:col>
          <xdr:colOff>9525</xdr:colOff>
          <xdr:row>14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0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18</xdr:row>
          <xdr:rowOff>180975</xdr:rowOff>
        </xdr:from>
        <xdr:to>
          <xdr:col>21</xdr:col>
          <xdr:colOff>180975</xdr:colOff>
          <xdr:row>22</xdr:row>
          <xdr:rowOff>104775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22</xdr:row>
          <xdr:rowOff>171450</xdr:rowOff>
        </xdr:from>
        <xdr:to>
          <xdr:col>20</xdr:col>
          <xdr:colOff>200025</xdr:colOff>
          <xdr:row>26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26</xdr:row>
          <xdr:rowOff>133350</xdr:rowOff>
        </xdr:from>
        <xdr:to>
          <xdr:col>7</xdr:col>
          <xdr:colOff>133350</xdr:colOff>
          <xdr:row>28</xdr:row>
          <xdr:rowOff>38100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29</xdr:row>
          <xdr:rowOff>9525</xdr:rowOff>
        </xdr:from>
        <xdr:to>
          <xdr:col>8</xdr:col>
          <xdr:colOff>209550</xdr:colOff>
          <xdr:row>32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200025</xdr:colOff>
          <xdr:row>2</xdr:row>
          <xdr:rowOff>171450</xdr:rowOff>
        </xdr:from>
        <xdr:to>
          <xdr:col>48</xdr:col>
          <xdr:colOff>171450</xdr:colOff>
          <xdr:row>6</xdr:row>
          <xdr:rowOff>38100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0</xdr:colOff>
          <xdr:row>6</xdr:row>
          <xdr:rowOff>161925</xdr:rowOff>
        </xdr:from>
        <xdr:to>
          <xdr:col>35</xdr:col>
          <xdr:colOff>66675</xdr:colOff>
          <xdr:row>8</xdr:row>
          <xdr:rowOff>38100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209550</xdr:colOff>
          <xdr:row>8</xdr:row>
          <xdr:rowOff>142875</xdr:rowOff>
        </xdr:from>
        <xdr:to>
          <xdr:col>41</xdr:col>
          <xdr:colOff>57150</xdr:colOff>
          <xdr:row>12</xdr:row>
          <xdr:rowOff>133350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12</xdr:row>
          <xdr:rowOff>171450</xdr:rowOff>
        </xdr:from>
        <xdr:to>
          <xdr:col>36</xdr:col>
          <xdr:colOff>0</xdr:colOff>
          <xdr:row>14</xdr:row>
          <xdr:rowOff>85725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209550</xdr:colOff>
          <xdr:row>16</xdr:row>
          <xdr:rowOff>28575</xdr:rowOff>
        </xdr:from>
        <xdr:to>
          <xdr:col>43</xdr:col>
          <xdr:colOff>209550</xdr:colOff>
          <xdr:row>19</xdr:row>
          <xdr:rowOff>28575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20</xdr:row>
          <xdr:rowOff>38100</xdr:rowOff>
        </xdr:from>
        <xdr:to>
          <xdr:col>34</xdr:col>
          <xdr:colOff>161925</xdr:colOff>
          <xdr:row>23</xdr:row>
          <xdr:rowOff>38100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180975</xdr:colOff>
          <xdr:row>24</xdr:row>
          <xdr:rowOff>19050</xdr:rowOff>
        </xdr:from>
        <xdr:to>
          <xdr:col>34</xdr:col>
          <xdr:colOff>76200</xdr:colOff>
          <xdr:row>27</xdr:row>
          <xdr:rowOff>19050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190500</xdr:colOff>
          <xdr:row>31</xdr:row>
          <xdr:rowOff>171450</xdr:rowOff>
        </xdr:from>
        <xdr:to>
          <xdr:col>36</xdr:col>
          <xdr:colOff>85725</xdr:colOff>
          <xdr:row>35</xdr:row>
          <xdr:rowOff>66675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209550</xdr:colOff>
          <xdr:row>27</xdr:row>
          <xdr:rowOff>180975</xdr:rowOff>
        </xdr:from>
        <xdr:to>
          <xdr:col>36</xdr:col>
          <xdr:colOff>104775</xdr:colOff>
          <xdr:row>31</xdr:row>
          <xdr:rowOff>76200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32</xdr:row>
          <xdr:rowOff>47625</xdr:rowOff>
        </xdr:from>
        <xdr:to>
          <xdr:col>15</xdr:col>
          <xdr:colOff>38100</xdr:colOff>
          <xdr:row>35</xdr:row>
          <xdr:rowOff>9525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0C0C0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E/12/03_Elec/CALCS/11286-000-E9007%20Earthing/Substation%20Earth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06-52-SWR-020"/>
      <sheetName val="06-52-SWR-021"/>
      <sheetName val="06-52-SWR-030"/>
      <sheetName val="06-52-SWR-040"/>
      <sheetName val="06-52-SWR-050"/>
      <sheetName val="06-52-SWR-081"/>
      <sheetName val="06-52-SWR-090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U6">
            <v>7</v>
          </cell>
        </row>
        <row r="8">
          <cell r="AU8">
            <v>3.5</v>
          </cell>
        </row>
        <row r="9">
          <cell r="AU9">
            <v>6</v>
          </cell>
        </row>
        <row r="10">
          <cell r="AU10">
            <v>3.5</v>
          </cell>
        </row>
        <row r="11">
          <cell r="AU11">
            <v>0.5</v>
          </cell>
        </row>
        <row r="12">
          <cell r="AU12">
            <v>63</v>
          </cell>
        </row>
        <row r="13">
          <cell r="AU13">
            <v>42</v>
          </cell>
        </row>
        <row r="14">
          <cell r="AU14">
            <v>24</v>
          </cell>
        </row>
        <row r="15">
          <cell r="AU15">
            <v>98</v>
          </cell>
        </row>
        <row r="21">
          <cell r="AU21">
            <v>800</v>
          </cell>
        </row>
        <row r="23">
          <cell r="AU23">
            <v>100</v>
          </cell>
        </row>
        <row r="25">
          <cell r="AU25">
            <v>4</v>
          </cell>
        </row>
        <row r="26">
          <cell r="AU26">
            <v>1.23E-2</v>
          </cell>
        </row>
        <row r="53">
          <cell r="W53">
            <v>1.2247448713915889</v>
          </cell>
        </row>
        <row r="55">
          <cell r="W55">
            <v>3.0896507158606763</v>
          </cell>
        </row>
        <row r="57">
          <cell r="W57">
            <v>0.72803005442751079</v>
          </cell>
        </row>
        <row r="59">
          <cell r="W59">
            <v>1.10126830594738</v>
          </cell>
        </row>
        <row r="61">
          <cell r="W61">
            <v>122.64756698783789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23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image" Target="../media/image36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27.emf"/><Relationship Id="rId34" Type="http://schemas.openxmlformats.org/officeDocument/2006/relationships/oleObject" Target="../embeddings/oleObject16.bin"/><Relationship Id="rId7" Type="http://schemas.openxmlformats.org/officeDocument/2006/relationships/image" Target="../media/image20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25.wmf"/><Relationship Id="rId25" Type="http://schemas.openxmlformats.org/officeDocument/2006/relationships/image" Target="../media/image29.emf"/><Relationship Id="rId33" Type="http://schemas.openxmlformats.org/officeDocument/2006/relationships/image" Target="../media/image33.wmf"/><Relationship Id="rId38" Type="http://schemas.openxmlformats.org/officeDocument/2006/relationships/oleObject" Target="../embeddings/oleObject1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31.w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22.w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35.emf"/><Relationship Id="rId5" Type="http://schemas.openxmlformats.org/officeDocument/2006/relationships/image" Target="../media/image19.wmf"/><Relationship Id="rId15" Type="http://schemas.openxmlformats.org/officeDocument/2006/relationships/image" Target="../media/image24.emf"/><Relationship Id="rId23" Type="http://schemas.openxmlformats.org/officeDocument/2006/relationships/image" Target="../media/image28.w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26.wmf"/><Relationship Id="rId31" Type="http://schemas.openxmlformats.org/officeDocument/2006/relationships/image" Target="../media/image32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21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30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3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56"/>
  <sheetViews>
    <sheetView showGridLines="0" tabSelected="1" zoomScaleNormal="100" workbookViewId="0">
      <selection activeCell="BI24" sqref="BI24"/>
    </sheetView>
  </sheetViews>
  <sheetFormatPr defaultRowHeight="15" customHeight="1" x14ac:dyDescent="0.2"/>
  <cols>
    <col min="1" max="218" width="3.28515625" customWidth="1"/>
  </cols>
  <sheetData>
    <row r="1" spans="1:50" ht="20.25" customHeight="1" x14ac:dyDescent="0.2">
      <c r="A1" s="322" t="s">
        <v>112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70"/>
    </row>
    <row r="2" spans="1:50" ht="15" customHeight="1" x14ac:dyDescent="0.2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3"/>
    </row>
    <row r="3" spans="1:50" ht="1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4"/>
    </row>
    <row r="4" spans="1:50" ht="15" customHeight="1" thickBot="1" x14ac:dyDescent="0.25">
      <c r="A4" s="1"/>
      <c r="B4" s="133" t="s">
        <v>130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5"/>
      <c r="O4" s="136" t="s">
        <v>0</v>
      </c>
      <c r="P4" s="137"/>
      <c r="Q4" s="138"/>
      <c r="R4" s="136" t="s">
        <v>1</v>
      </c>
      <c r="S4" s="137"/>
      <c r="T4" s="138"/>
      <c r="U4" s="2"/>
      <c r="V4" s="2"/>
      <c r="W4" s="2"/>
      <c r="X4" s="2"/>
      <c r="Y4" s="154"/>
      <c r="Z4" s="160"/>
      <c r="AA4" s="161"/>
      <c r="AB4" s="161"/>
      <c r="AC4" s="161"/>
      <c r="AD4" s="162"/>
      <c r="AE4" s="160"/>
      <c r="AF4" s="2"/>
      <c r="AG4" s="161"/>
      <c r="AH4" s="2"/>
      <c r="AI4" s="162"/>
      <c r="AJ4" s="155"/>
      <c r="AK4" s="156"/>
      <c r="AL4" s="156"/>
      <c r="AM4" s="156"/>
      <c r="AN4" s="157"/>
      <c r="AO4" s="6"/>
      <c r="AP4" s="7"/>
      <c r="AQ4" s="5"/>
      <c r="AR4" s="5"/>
      <c r="AS4" s="5"/>
      <c r="AT4" s="5"/>
      <c r="AU4" s="2"/>
      <c r="AV4" s="2"/>
      <c r="AW4" s="2"/>
      <c r="AX4" s="4"/>
    </row>
    <row r="5" spans="1:50" ht="15" customHeight="1" x14ac:dyDescent="0.3">
      <c r="A5" s="1"/>
      <c r="B5" s="202" t="s">
        <v>20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4"/>
      <c r="O5" s="193" t="s">
        <v>125</v>
      </c>
      <c r="P5" s="194"/>
      <c r="Q5" s="195"/>
      <c r="R5" s="240">
        <v>800</v>
      </c>
      <c r="S5" s="241"/>
      <c r="T5" s="242"/>
      <c r="U5" s="209" t="s">
        <v>15</v>
      </c>
      <c r="V5" s="2"/>
      <c r="W5" s="2"/>
      <c r="X5" s="9"/>
      <c r="Y5" s="154"/>
      <c r="Z5" s="163"/>
      <c r="AA5" s="164"/>
      <c r="AB5" s="164"/>
      <c r="AC5" s="164"/>
      <c r="AD5" s="165"/>
      <c r="AE5" s="163"/>
      <c r="AF5" s="2"/>
      <c r="AG5" s="164"/>
      <c r="AH5" s="2"/>
      <c r="AI5" s="165"/>
      <c r="AJ5" s="1"/>
      <c r="AK5" s="2"/>
      <c r="AL5" s="2"/>
      <c r="AM5" s="2"/>
      <c r="AN5" s="4"/>
      <c r="AO5" s="10"/>
      <c r="AQ5" s="188" t="s">
        <v>115</v>
      </c>
      <c r="AR5" s="66"/>
      <c r="AS5" s="12"/>
      <c r="AT5" s="2"/>
      <c r="AU5" s="2"/>
      <c r="AV5" s="2"/>
      <c r="AW5" s="2"/>
      <c r="AX5" s="4"/>
    </row>
    <row r="6" spans="1:50" ht="15" customHeight="1" x14ac:dyDescent="0.3">
      <c r="A6" s="1"/>
      <c r="B6" s="202" t="s">
        <v>22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193" t="s">
        <v>126</v>
      </c>
      <c r="P6" s="194"/>
      <c r="Q6" s="195"/>
      <c r="R6" s="243">
        <v>1</v>
      </c>
      <c r="S6" s="244"/>
      <c r="T6" s="245"/>
      <c r="U6" s="209" t="s">
        <v>136</v>
      </c>
      <c r="V6" s="2"/>
      <c r="W6" s="2"/>
      <c r="X6" s="13"/>
      <c r="Y6" s="154"/>
      <c r="Z6" s="163"/>
      <c r="AA6" s="164"/>
      <c r="AB6" s="164"/>
      <c r="AC6" s="164"/>
      <c r="AD6" s="165"/>
      <c r="AE6" s="163"/>
      <c r="AF6" s="2"/>
      <c r="AG6" s="164"/>
      <c r="AH6" s="2"/>
      <c r="AI6" s="165"/>
      <c r="AJ6" s="1"/>
      <c r="AK6" s="2"/>
      <c r="AL6" s="2"/>
      <c r="AM6" s="2"/>
      <c r="AN6" s="4"/>
      <c r="AO6" s="15"/>
      <c r="AQ6" s="246">
        <f>AU11/ny</f>
        <v>2.3333333333333335</v>
      </c>
      <c r="AR6" s="247"/>
      <c r="AS6" s="16" t="s">
        <v>3</v>
      </c>
      <c r="AT6" s="2"/>
      <c r="AU6" s="2"/>
      <c r="AV6" s="2"/>
      <c r="AW6" s="2"/>
      <c r="AX6" s="4"/>
    </row>
    <row r="7" spans="1:50" ht="15" customHeight="1" x14ac:dyDescent="0.25">
      <c r="A7" s="1"/>
      <c r="B7" s="202" t="s">
        <v>24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196" t="s">
        <v>25</v>
      </c>
      <c r="P7" s="197"/>
      <c r="Q7" s="198"/>
      <c r="R7" s="225">
        <v>100</v>
      </c>
      <c r="S7" s="226"/>
      <c r="T7" s="227"/>
      <c r="U7" s="210" t="s">
        <v>137</v>
      </c>
      <c r="V7" s="2"/>
      <c r="W7" s="2"/>
      <c r="X7" s="2"/>
      <c r="Y7" s="154"/>
      <c r="Z7" s="163"/>
      <c r="AA7" s="164"/>
      <c r="AB7" s="164"/>
      <c r="AC7" s="164"/>
      <c r="AD7" s="165"/>
      <c r="AE7" s="163"/>
      <c r="AF7" s="2"/>
      <c r="AG7" s="164"/>
      <c r="AH7" s="2"/>
      <c r="AI7" s="165"/>
      <c r="AJ7" s="1"/>
      <c r="AK7" s="2"/>
      <c r="AL7" s="2"/>
      <c r="AM7" s="2"/>
      <c r="AN7" s="4"/>
      <c r="AO7" s="6"/>
      <c r="AP7" s="6"/>
      <c r="AQ7" s="2"/>
      <c r="AR7" s="2"/>
      <c r="AS7" s="2"/>
      <c r="AT7" s="2"/>
      <c r="AU7" s="2"/>
      <c r="AV7" s="2"/>
      <c r="AW7" s="2"/>
      <c r="AX7" s="4"/>
    </row>
    <row r="8" spans="1:50" ht="15" customHeight="1" thickBot="1" x14ac:dyDescent="0.35">
      <c r="A8" s="1"/>
      <c r="B8" s="202" t="s">
        <v>27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193" t="s">
        <v>127</v>
      </c>
      <c r="P8" s="194"/>
      <c r="Q8" s="195"/>
      <c r="R8" s="225">
        <v>2500</v>
      </c>
      <c r="S8" s="226"/>
      <c r="T8" s="227"/>
      <c r="U8" s="210" t="s">
        <v>137</v>
      </c>
      <c r="V8" s="2"/>
      <c r="W8" s="2"/>
      <c r="X8" s="2"/>
      <c r="Y8" s="154"/>
      <c r="Z8" s="166"/>
      <c r="AA8" s="167"/>
      <c r="AB8" s="167"/>
      <c r="AC8" s="167"/>
      <c r="AD8" s="168"/>
      <c r="AE8" s="166"/>
      <c r="AF8" s="2"/>
      <c r="AG8" s="167"/>
      <c r="AH8" s="2"/>
      <c r="AI8" s="168"/>
      <c r="AJ8" s="158"/>
      <c r="AK8" s="3"/>
      <c r="AL8" s="3"/>
      <c r="AM8" s="3"/>
      <c r="AN8" s="159"/>
      <c r="AO8" s="6"/>
      <c r="AP8" s="19"/>
      <c r="AQ8" s="2"/>
      <c r="AR8" s="2"/>
      <c r="AS8" s="2"/>
      <c r="AT8" s="2"/>
      <c r="AU8" s="2"/>
      <c r="AV8" s="2"/>
      <c r="AW8" s="2"/>
      <c r="AX8" s="4"/>
    </row>
    <row r="9" spans="1:50" ht="15" customHeight="1" x14ac:dyDescent="0.3">
      <c r="A9" s="1"/>
      <c r="B9" s="202" t="s">
        <v>28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4"/>
      <c r="O9" s="193" t="s">
        <v>128</v>
      </c>
      <c r="P9" s="194"/>
      <c r="Q9" s="195"/>
      <c r="R9" s="225">
        <v>6</v>
      </c>
      <c r="S9" s="226"/>
      <c r="T9" s="227"/>
      <c r="U9" s="2"/>
      <c r="V9" s="2"/>
      <c r="W9" s="2"/>
      <c r="X9" s="2"/>
      <c r="Y9" s="154"/>
      <c r="Z9" s="1"/>
      <c r="AA9" s="2"/>
      <c r="AB9" s="2"/>
      <c r="AC9" s="2"/>
      <c r="AD9" s="2"/>
      <c r="AE9" s="1"/>
      <c r="AF9" s="2"/>
      <c r="AG9" s="2"/>
      <c r="AH9" s="2"/>
      <c r="AI9" s="6"/>
      <c r="AJ9" s="160"/>
      <c r="AK9" s="161"/>
      <c r="AL9" s="161"/>
      <c r="AM9" s="161"/>
      <c r="AN9" s="162"/>
      <c r="AO9" s="2"/>
      <c r="AP9" s="2"/>
      <c r="AQ9" s="2"/>
      <c r="AR9" s="2"/>
      <c r="AS9" s="2"/>
      <c r="AT9" s="2"/>
      <c r="AU9" s="2"/>
      <c r="AV9" s="2"/>
      <c r="AW9" s="2"/>
      <c r="AX9" s="4"/>
    </row>
    <row r="10" spans="1:50" ht="15" customHeight="1" x14ac:dyDescent="0.3">
      <c r="A10" s="1"/>
      <c r="B10" s="202" t="s">
        <v>29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4"/>
      <c r="O10" s="193" t="s">
        <v>30</v>
      </c>
      <c r="P10" s="194"/>
      <c r="Q10" s="195"/>
      <c r="R10" s="225">
        <v>1.23E-2</v>
      </c>
      <c r="S10" s="226"/>
      <c r="T10" s="227"/>
      <c r="U10" s="209" t="s">
        <v>3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187" t="s">
        <v>114</v>
      </c>
      <c r="AW10" s="2"/>
      <c r="AX10" s="4"/>
    </row>
    <row r="11" spans="1:50" ht="15" customHeight="1" x14ac:dyDescent="0.3">
      <c r="A11" s="1"/>
      <c r="B11" s="202" t="s">
        <v>31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4"/>
      <c r="O11" s="193" t="s">
        <v>129</v>
      </c>
      <c r="P11" s="194"/>
      <c r="Q11" s="195"/>
      <c r="R11" s="225">
        <v>1.9E-2</v>
      </c>
      <c r="S11" s="226"/>
      <c r="T11" s="227"/>
      <c r="U11" s="209" t="s">
        <v>3</v>
      </c>
      <c r="V11" s="2"/>
      <c r="W11" s="2"/>
      <c r="X11" s="2"/>
      <c r="Y11" s="154"/>
      <c r="Z11" s="1"/>
      <c r="AA11" s="2"/>
      <c r="AB11" s="2"/>
      <c r="AC11" s="2"/>
      <c r="AD11" s="2"/>
      <c r="AE11" s="1"/>
      <c r="AF11" s="2"/>
      <c r="AG11" s="2"/>
      <c r="AH11" s="2"/>
      <c r="AI11" s="6"/>
      <c r="AJ11" s="163"/>
      <c r="AK11" s="164"/>
      <c r="AL11" s="164"/>
      <c r="AM11" s="164"/>
      <c r="AN11" s="165"/>
      <c r="AO11" s="2"/>
      <c r="AP11" s="2"/>
      <c r="AQ11" s="2"/>
      <c r="AR11" s="2"/>
      <c r="AS11" s="2"/>
      <c r="AT11" s="2"/>
      <c r="AU11" s="211">
        <f>Ly</f>
        <v>7</v>
      </c>
      <c r="AV11" s="212"/>
      <c r="AW11" s="16" t="s">
        <v>3</v>
      </c>
      <c r="AX11" s="4"/>
    </row>
    <row r="12" spans="1:50" ht="15" customHeight="1" x14ac:dyDescent="0.3">
      <c r="A12" s="1"/>
      <c r="B12" s="202" t="s">
        <v>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4"/>
      <c r="O12" s="193" t="s">
        <v>117</v>
      </c>
      <c r="P12" s="194"/>
      <c r="Q12" s="195"/>
      <c r="R12" s="225">
        <v>14</v>
      </c>
      <c r="S12" s="226"/>
      <c r="T12" s="227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4"/>
    </row>
    <row r="13" spans="1:50" ht="15" customHeight="1" thickBot="1" x14ac:dyDescent="0.35">
      <c r="A13" s="1"/>
      <c r="B13" s="202" t="s">
        <v>4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4"/>
      <c r="O13" s="193" t="s">
        <v>114</v>
      </c>
      <c r="P13" s="194"/>
      <c r="Q13" s="195"/>
      <c r="R13" s="225">
        <v>7</v>
      </c>
      <c r="S13" s="226"/>
      <c r="T13" s="227"/>
      <c r="U13" s="2"/>
      <c r="V13" s="2"/>
      <c r="W13" s="2"/>
      <c r="X13" s="2"/>
      <c r="Y13" s="154"/>
      <c r="Z13" s="49"/>
      <c r="AA13" s="17"/>
      <c r="AB13" s="17"/>
      <c r="AC13" s="17"/>
      <c r="AD13" s="17"/>
      <c r="AE13" s="49"/>
      <c r="AF13" s="2"/>
      <c r="AG13" s="2"/>
      <c r="AH13" s="2"/>
      <c r="AI13" s="19"/>
      <c r="AJ13" s="166"/>
      <c r="AK13" s="167"/>
      <c r="AL13" s="167"/>
      <c r="AM13" s="167"/>
      <c r="AN13" s="168"/>
      <c r="AO13" s="2"/>
      <c r="AP13" s="2"/>
      <c r="AQ13" s="2"/>
      <c r="AR13" s="2"/>
      <c r="AS13" s="2"/>
      <c r="AT13" s="2"/>
      <c r="AU13" s="2"/>
      <c r="AV13" s="2"/>
      <c r="AW13" s="2"/>
      <c r="AX13" s="4"/>
    </row>
    <row r="14" spans="1:50" ht="15" customHeight="1" x14ac:dyDescent="0.3">
      <c r="A14" s="1"/>
      <c r="B14" s="208" t="s">
        <v>134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4"/>
      <c r="O14" s="193" t="s">
        <v>132</v>
      </c>
      <c r="P14" s="194"/>
      <c r="Q14" s="195"/>
      <c r="R14" s="225">
        <v>4</v>
      </c>
      <c r="S14" s="226"/>
      <c r="T14" s="227"/>
      <c r="U14" s="2"/>
      <c r="V14" s="2"/>
      <c r="W14" s="2"/>
      <c r="X14" s="2"/>
      <c r="Y14" s="154"/>
      <c r="Z14" s="160"/>
      <c r="AA14" s="161"/>
      <c r="AB14" s="161"/>
      <c r="AC14" s="161"/>
      <c r="AD14" s="162"/>
      <c r="AE14" s="160"/>
      <c r="AF14" s="2"/>
      <c r="AG14" s="161"/>
      <c r="AH14" s="2"/>
      <c r="AI14" s="162"/>
      <c r="AJ14" s="160"/>
      <c r="AK14" s="161"/>
      <c r="AL14" s="161"/>
      <c r="AM14" s="161"/>
      <c r="AN14" s="162"/>
      <c r="AO14" s="2"/>
      <c r="AP14" s="2"/>
      <c r="AQ14" s="2"/>
      <c r="AR14" s="2"/>
      <c r="AS14" s="2"/>
      <c r="AT14" s="2"/>
      <c r="AU14" s="2"/>
      <c r="AV14" s="2"/>
      <c r="AW14" s="2"/>
      <c r="AX14" s="4"/>
    </row>
    <row r="15" spans="1:50" ht="15" customHeight="1" x14ac:dyDescent="0.3">
      <c r="A15" s="1"/>
      <c r="B15" s="208" t="s">
        <v>135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4"/>
      <c r="O15" s="193" t="s">
        <v>133</v>
      </c>
      <c r="P15" s="194"/>
      <c r="Q15" s="195"/>
      <c r="R15" s="225">
        <v>3</v>
      </c>
      <c r="S15" s="226"/>
      <c r="T15" s="227"/>
      <c r="U15" s="2"/>
      <c r="V15" s="2"/>
      <c r="W15" s="2"/>
      <c r="X15" s="2"/>
      <c r="Y15" s="154"/>
      <c r="Z15" s="163"/>
      <c r="AA15" s="164"/>
      <c r="AB15" s="164"/>
      <c r="AC15" s="164"/>
      <c r="AD15" s="165"/>
      <c r="AE15" s="163"/>
      <c r="AF15" s="2"/>
      <c r="AG15" s="164"/>
      <c r="AH15" s="2"/>
      <c r="AI15" s="165"/>
      <c r="AJ15" s="163"/>
      <c r="AK15" s="164"/>
      <c r="AL15" s="164"/>
      <c r="AM15" s="164"/>
      <c r="AN15" s="165"/>
      <c r="AO15" s="2"/>
      <c r="AP15" s="2"/>
      <c r="AQ15" s="2"/>
      <c r="AR15" s="2"/>
      <c r="AS15" s="2"/>
      <c r="AT15" s="2"/>
      <c r="AU15" s="2"/>
      <c r="AV15" s="2"/>
      <c r="AW15" s="2"/>
      <c r="AX15" s="4"/>
    </row>
    <row r="16" spans="1:50" ht="15" customHeight="1" x14ac:dyDescent="0.2">
      <c r="A16" s="1"/>
      <c r="B16" s="202" t="s">
        <v>8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4"/>
      <c r="O16" s="193" t="s">
        <v>9</v>
      </c>
      <c r="P16" s="194"/>
      <c r="Q16" s="195"/>
      <c r="R16" s="225">
        <v>0.5</v>
      </c>
      <c r="S16" s="226"/>
      <c r="T16" s="227"/>
      <c r="U16" s="2"/>
      <c r="V16" s="2"/>
      <c r="W16" s="2"/>
      <c r="X16" s="2"/>
      <c r="Y16" s="154"/>
      <c r="Z16" s="163"/>
      <c r="AA16" s="164"/>
      <c r="AB16" s="164"/>
      <c r="AC16" s="164"/>
      <c r="AD16" s="165"/>
      <c r="AE16" s="163"/>
      <c r="AF16" s="2"/>
      <c r="AG16" s="164"/>
      <c r="AH16" s="2"/>
      <c r="AI16" s="165"/>
      <c r="AJ16" s="163"/>
      <c r="AK16" s="164"/>
      <c r="AL16" s="164"/>
      <c r="AM16" s="164"/>
      <c r="AN16" s="165"/>
      <c r="AO16" s="2"/>
      <c r="AR16" s="12"/>
      <c r="AS16" s="2"/>
      <c r="AT16" s="2"/>
      <c r="AU16" s="2"/>
      <c r="AV16" s="2"/>
      <c r="AW16" s="2"/>
      <c r="AX16" s="4"/>
    </row>
    <row r="17" spans="1:50" ht="15" customHeight="1" x14ac:dyDescent="0.3">
      <c r="A17" s="1"/>
      <c r="B17" s="202" t="s">
        <v>16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4"/>
      <c r="O17" s="193" t="s">
        <v>118</v>
      </c>
      <c r="P17" s="194"/>
      <c r="Q17" s="195"/>
      <c r="R17" s="225">
        <v>0.1</v>
      </c>
      <c r="S17" s="226"/>
      <c r="T17" s="227"/>
      <c r="U17" s="2"/>
      <c r="V17" s="2"/>
      <c r="W17" s="2"/>
      <c r="X17" s="2"/>
      <c r="Y17" s="154"/>
      <c r="Z17" s="163"/>
      <c r="AA17" s="164"/>
      <c r="AB17" s="164"/>
      <c r="AC17" s="164"/>
      <c r="AD17" s="165"/>
      <c r="AE17" s="163"/>
      <c r="AF17" s="2"/>
      <c r="AG17" s="164"/>
      <c r="AH17" s="2"/>
      <c r="AI17" s="165"/>
      <c r="AJ17" s="163"/>
      <c r="AK17" s="164"/>
      <c r="AL17" s="164"/>
      <c r="AM17" s="164"/>
      <c r="AN17" s="165"/>
      <c r="AO17" s="20"/>
      <c r="AS17" s="2"/>
      <c r="AT17" s="2"/>
      <c r="AU17" s="2"/>
      <c r="AV17" s="2"/>
      <c r="AW17" s="2"/>
      <c r="AX17" s="4"/>
    </row>
    <row r="18" spans="1:50" ht="15" customHeight="1" thickBot="1" x14ac:dyDescent="0.35">
      <c r="A18" s="1"/>
      <c r="B18" s="202" t="s">
        <v>5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4"/>
      <c r="O18" s="193" t="s">
        <v>119</v>
      </c>
      <c r="P18" s="194"/>
      <c r="Q18" s="195"/>
      <c r="R18" s="225">
        <v>6</v>
      </c>
      <c r="S18" s="226"/>
      <c r="T18" s="227"/>
      <c r="U18" s="2"/>
      <c r="V18" s="2"/>
      <c r="W18" s="2"/>
      <c r="X18" s="2"/>
      <c r="Y18" s="154"/>
      <c r="Z18" s="166"/>
      <c r="AA18" s="167"/>
      <c r="AB18" s="167"/>
      <c r="AC18" s="167"/>
      <c r="AD18" s="168"/>
      <c r="AE18" s="166"/>
      <c r="AF18" s="2"/>
      <c r="AG18" s="167"/>
      <c r="AH18" s="2"/>
      <c r="AI18" s="168"/>
      <c r="AJ18" s="166"/>
      <c r="AK18" s="167"/>
      <c r="AL18" s="167"/>
      <c r="AM18" s="167"/>
      <c r="AN18" s="168"/>
      <c r="AO18" s="1"/>
      <c r="AP18" s="17"/>
      <c r="AQ18" s="17"/>
      <c r="AR18" s="17"/>
      <c r="AS18" s="17"/>
      <c r="AT18" s="17"/>
      <c r="AU18" s="2"/>
      <c r="AV18" s="2"/>
      <c r="AW18" s="2"/>
      <c r="AX18" s="4"/>
    </row>
    <row r="19" spans="1:50" ht="15" customHeight="1" thickBot="1" x14ac:dyDescent="0.25">
      <c r="A19" s="1"/>
      <c r="U19" s="2"/>
      <c r="V19" s="2"/>
      <c r="W19" s="2"/>
      <c r="X19" s="2"/>
      <c r="Y19" s="2"/>
      <c r="Z19" s="2"/>
      <c r="AA19" s="2"/>
      <c r="AB19" s="2"/>
      <c r="AC19" s="156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4"/>
    </row>
    <row r="20" spans="1:50" ht="15" customHeight="1" thickBot="1" x14ac:dyDescent="0.25">
      <c r="B20" s="133" t="s">
        <v>131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136" t="s">
        <v>0</v>
      </c>
      <c r="P20" s="137"/>
      <c r="Q20" s="138"/>
      <c r="R20" s="136" t="s">
        <v>1</v>
      </c>
      <c r="S20" s="137"/>
      <c r="T20" s="138"/>
      <c r="U20" s="2"/>
      <c r="V20" s="2"/>
      <c r="W20" s="2"/>
      <c r="X20" s="2"/>
      <c r="Y20" s="2"/>
      <c r="Z20" s="8"/>
      <c r="AA20" s="2"/>
      <c r="AB20" s="2"/>
      <c r="AC20" s="174"/>
      <c r="AI20" s="11"/>
      <c r="AJ20" s="2"/>
      <c r="AK20" s="2"/>
      <c r="AL20" s="2"/>
      <c r="AM20" s="2"/>
      <c r="AN20" s="11"/>
      <c r="AO20" s="2"/>
      <c r="AP20" s="2"/>
      <c r="AQ20" s="2"/>
      <c r="AR20" s="2"/>
      <c r="AS20" s="2"/>
      <c r="AT20" s="2"/>
      <c r="AU20" s="2"/>
      <c r="AV20" s="2"/>
      <c r="AW20" s="2"/>
      <c r="AX20" s="4"/>
    </row>
    <row r="21" spans="1:50" ht="15" customHeight="1" x14ac:dyDescent="0.3">
      <c r="B21" s="208" t="s">
        <v>138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4"/>
      <c r="O21" s="193" t="s">
        <v>116</v>
      </c>
      <c r="P21" s="194"/>
      <c r="Q21" s="195"/>
      <c r="R21" s="228">
        <f>AK21</f>
        <v>3.5</v>
      </c>
      <c r="S21" s="229"/>
      <c r="T21" s="230"/>
      <c r="U21" s="2"/>
      <c r="V21" s="2"/>
      <c r="W21" s="2"/>
      <c r="X21" s="2"/>
      <c r="Y21" s="2"/>
      <c r="Z21" s="8"/>
      <c r="AA21" s="2"/>
      <c r="AB21" s="2"/>
      <c r="AC21" s="2"/>
      <c r="AD21" s="2"/>
      <c r="AI21" s="175"/>
      <c r="AJ21" s="189" t="s">
        <v>116</v>
      </c>
      <c r="AK21" s="211">
        <f>AF23/nx</f>
        <v>3.5</v>
      </c>
      <c r="AL21" s="212"/>
      <c r="AM21" s="16" t="s">
        <v>3</v>
      </c>
      <c r="AN21" s="11"/>
      <c r="AO21" s="2"/>
      <c r="AP21" s="2"/>
      <c r="AQ21" s="2"/>
      <c r="AR21" s="2"/>
      <c r="AS21" s="2"/>
      <c r="AT21" s="2"/>
      <c r="AU21" s="2"/>
      <c r="AV21" s="2"/>
      <c r="AW21" s="2"/>
      <c r="AX21" s="4"/>
    </row>
    <row r="22" spans="1:50" ht="15" customHeight="1" x14ac:dyDescent="0.3">
      <c r="B22" s="208" t="s">
        <v>139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193" t="s">
        <v>115</v>
      </c>
      <c r="P22" s="194"/>
      <c r="Q22" s="195"/>
      <c r="R22" s="231">
        <f>AQ6</f>
        <v>2.3333333333333335</v>
      </c>
      <c r="S22" s="232"/>
      <c r="T22" s="233"/>
      <c r="U22" s="2"/>
      <c r="V22" s="2"/>
      <c r="W22" s="2"/>
      <c r="X22" s="2"/>
      <c r="Y22" s="2"/>
      <c r="Z22" s="8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11"/>
      <c r="AO22" s="2"/>
      <c r="AP22" s="2"/>
      <c r="AQ22" s="2"/>
      <c r="AR22" s="2"/>
      <c r="AS22" s="2"/>
      <c r="AT22" s="2"/>
      <c r="AU22" s="2"/>
      <c r="AV22" s="2"/>
      <c r="AW22" s="2"/>
      <c r="AX22" s="4"/>
    </row>
    <row r="23" spans="1:50" ht="15" customHeight="1" x14ac:dyDescent="0.3">
      <c r="A23" s="1"/>
      <c r="B23" s="202" t="s">
        <v>6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93" t="s">
        <v>7</v>
      </c>
      <c r="P23" s="194"/>
      <c r="Q23" s="195"/>
      <c r="R23" s="231">
        <f>IF(R21&lt;R22,R21,R22)</f>
        <v>2.3333333333333335</v>
      </c>
      <c r="S23" s="232"/>
      <c r="T23" s="23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89" t="s">
        <v>117</v>
      </c>
      <c r="AF23" s="211">
        <f>Lx</f>
        <v>14</v>
      </c>
      <c r="AG23" s="212"/>
      <c r="AH23" s="16" t="s">
        <v>3</v>
      </c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4"/>
    </row>
    <row r="24" spans="1:50" ht="15" customHeight="1" x14ac:dyDescent="0.3">
      <c r="A24" s="1"/>
      <c r="B24" s="202" t="s">
        <v>10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193" t="s">
        <v>120</v>
      </c>
      <c r="P24" s="194"/>
      <c r="Q24" s="195"/>
      <c r="R24" s="234">
        <f>Lx*nx+Ly*ny</f>
        <v>77</v>
      </c>
      <c r="S24" s="235"/>
      <c r="T24" s="23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4"/>
    </row>
    <row r="25" spans="1:50" ht="15" customHeight="1" x14ac:dyDescent="0.2">
      <c r="A25" s="1"/>
      <c r="B25" s="202" t="s">
        <v>11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4"/>
      <c r="O25" s="193" t="s">
        <v>12</v>
      </c>
      <c r="P25" s="194"/>
      <c r="Q25" s="195"/>
      <c r="R25" s="234">
        <f>R12*2+R13*2</f>
        <v>42</v>
      </c>
      <c r="S25" s="235"/>
      <c r="T25" s="236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37" t="s">
        <v>21</v>
      </c>
      <c r="AR25" s="237"/>
      <c r="AS25" s="237"/>
      <c r="AT25" s="237"/>
      <c r="AU25" s="2"/>
      <c r="AV25" s="2"/>
      <c r="AW25" s="2"/>
      <c r="AX25" s="4"/>
    </row>
    <row r="26" spans="1:50" ht="15" customHeight="1" x14ac:dyDescent="0.3">
      <c r="A26" s="1"/>
      <c r="B26" s="202" t="s">
        <v>13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4"/>
      <c r="O26" s="193" t="s">
        <v>121</v>
      </c>
      <c r="P26" s="194"/>
      <c r="Q26" s="195"/>
      <c r="R26" s="234">
        <f>R9*R18</f>
        <v>36</v>
      </c>
      <c r="S26" s="235"/>
      <c r="T26" s="236"/>
      <c r="U26" s="2"/>
      <c r="V26" s="2"/>
      <c r="W26" s="2"/>
      <c r="X26" s="2"/>
      <c r="Y26" s="239" t="s">
        <v>23</v>
      </c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1"/>
      <c r="AQ26" s="238"/>
      <c r="AR26" s="238"/>
      <c r="AS26" s="238"/>
      <c r="AT26" s="238"/>
      <c r="AU26" s="21"/>
      <c r="AV26" s="22"/>
      <c r="AW26" s="2"/>
      <c r="AX26" s="4"/>
    </row>
    <row r="27" spans="1:50" ht="15" customHeight="1" x14ac:dyDescent="0.3">
      <c r="A27" s="1"/>
      <c r="B27" s="202" t="s">
        <v>14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4"/>
      <c r="O27" s="193" t="s">
        <v>15</v>
      </c>
      <c r="P27" s="194"/>
      <c r="Q27" s="195"/>
      <c r="R27" s="234">
        <f>Lx*Ly</f>
        <v>98</v>
      </c>
      <c r="S27" s="235"/>
      <c r="T27" s="236"/>
      <c r="U27" s="2"/>
      <c r="V27" s="2"/>
      <c r="W27" s="2"/>
      <c r="X27" s="2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23"/>
      <c r="AJ27" s="190" t="s">
        <v>118</v>
      </c>
      <c r="AK27" s="24"/>
      <c r="AL27" s="24"/>
      <c r="AM27" s="2"/>
      <c r="AN27" s="2"/>
      <c r="AO27" s="2"/>
      <c r="AP27" s="22"/>
      <c r="AQ27" s="22"/>
      <c r="AR27" s="25"/>
      <c r="AS27" s="26"/>
      <c r="AT27" s="22"/>
      <c r="AU27" s="22"/>
      <c r="AV27" s="2"/>
      <c r="AW27" s="2"/>
      <c r="AX27" s="4"/>
    </row>
    <row r="28" spans="1:50" ht="15" customHeight="1" x14ac:dyDescent="0.3">
      <c r="A28" s="1"/>
      <c r="B28" s="205" t="s">
        <v>17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7"/>
      <c r="O28" s="193" t="s">
        <v>122</v>
      </c>
      <c r="P28" s="194"/>
      <c r="Q28" s="195"/>
      <c r="R28" s="216">
        <f>1-((0.09*(1-R7/R8))/(2*R17+0.09))</f>
        <v>0.70206896551724141</v>
      </c>
      <c r="S28" s="217"/>
      <c r="T28" s="218"/>
      <c r="U28" s="2"/>
      <c r="V28" s="2"/>
      <c r="W28" s="2"/>
      <c r="X28" s="2"/>
      <c r="Y28" s="184"/>
      <c r="Z28" s="184"/>
      <c r="AA28" s="186" t="s">
        <v>26</v>
      </c>
      <c r="AB28" s="186"/>
      <c r="AC28" s="186"/>
      <c r="AD28" s="186"/>
      <c r="AE28" s="186"/>
      <c r="AF28" s="186"/>
      <c r="AG28" s="184"/>
      <c r="AH28" s="184"/>
      <c r="AI28" s="27"/>
      <c r="AJ28" s="211">
        <f>hs</f>
        <v>0.1</v>
      </c>
      <c r="AK28" s="212"/>
      <c r="AL28" s="16" t="s">
        <v>3</v>
      </c>
      <c r="AM28" s="2"/>
      <c r="AN28" s="191" t="s">
        <v>9</v>
      </c>
      <c r="AO28" s="2"/>
      <c r="AP28" s="6"/>
      <c r="AQ28" s="6"/>
      <c r="AR28" s="18"/>
      <c r="AS28" s="28"/>
      <c r="AT28" s="18"/>
      <c r="AU28" s="19"/>
      <c r="AV28" s="2"/>
      <c r="AW28" s="2"/>
      <c r="AX28" s="4"/>
    </row>
    <row r="29" spans="1:50" ht="15" customHeight="1" x14ac:dyDescent="0.3">
      <c r="A29" s="1"/>
      <c r="B29" s="205" t="s">
        <v>18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7"/>
      <c r="O29" s="193" t="s">
        <v>123</v>
      </c>
      <c r="P29" s="194"/>
      <c r="Q29" s="195"/>
      <c r="R29" s="216">
        <f>(-0.04*(Lx/Ly))+1.41</f>
        <v>1.3299999999999998</v>
      </c>
      <c r="S29" s="217"/>
      <c r="T29" s="218"/>
      <c r="U29" s="2"/>
      <c r="V29" s="2"/>
      <c r="W29" s="2"/>
      <c r="X29" s="2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29"/>
      <c r="AJ29" s="30"/>
      <c r="AK29" s="20"/>
      <c r="AL29" s="20"/>
      <c r="AM29" s="2"/>
      <c r="AN29" s="211">
        <f>h</f>
        <v>0.5</v>
      </c>
      <c r="AO29" s="212"/>
      <c r="AP29" s="16" t="s">
        <v>3</v>
      </c>
      <c r="AQ29" s="6"/>
      <c r="AR29" s="6"/>
      <c r="AS29" s="31"/>
      <c r="AT29" s="6"/>
      <c r="AU29" s="6"/>
      <c r="AV29" s="2"/>
      <c r="AW29" s="2"/>
      <c r="AX29" s="4"/>
    </row>
    <row r="30" spans="1:50" ht="15" customHeight="1" x14ac:dyDescent="0.3">
      <c r="A30" s="1"/>
      <c r="U30" s="2"/>
      <c r="V30" s="6"/>
      <c r="W30" s="2"/>
      <c r="X30" s="2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2"/>
      <c r="AK30" s="2"/>
      <c r="AL30" s="2"/>
      <c r="AM30" s="2"/>
      <c r="AN30" s="2"/>
      <c r="AO30" s="2"/>
      <c r="AP30" s="6"/>
      <c r="AQ30" s="6"/>
      <c r="AR30" s="6"/>
      <c r="AS30" s="32"/>
      <c r="AT30" s="6"/>
      <c r="AU30" s="192" t="s">
        <v>119</v>
      </c>
      <c r="AV30" s="121"/>
      <c r="AW30" s="14"/>
      <c r="AX30" s="4"/>
    </row>
    <row r="31" spans="1:50" ht="15" customHeight="1" thickBot="1" x14ac:dyDescent="0.3">
      <c r="U31" s="2"/>
      <c r="V31" s="2"/>
      <c r="W31" s="2"/>
      <c r="X31" s="2"/>
      <c r="Y31" s="3"/>
      <c r="Z31" s="3"/>
      <c r="AA31" s="3"/>
      <c r="AB31" s="3"/>
      <c r="AC31" s="2"/>
      <c r="AD31" s="3"/>
      <c r="AE31" s="2"/>
      <c r="AF31" s="3"/>
      <c r="AG31" s="3"/>
      <c r="AH31" s="3"/>
      <c r="AI31" s="3"/>
      <c r="AJ31" s="40"/>
      <c r="AK31" s="33"/>
      <c r="AL31" s="40"/>
      <c r="AM31" s="33"/>
      <c r="AN31" s="33"/>
      <c r="AO31" s="33"/>
      <c r="AP31" s="22"/>
      <c r="AQ31" s="34"/>
      <c r="AR31" s="35"/>
      <c r="AS31" s="36"/>
      <c r="AT31" s="22"/>
      <c r="AU31" s="211">
        <f>Lrod</f>
        <v>6</v>
      </c>
      <c r="AV31" s="212"/>
      <c r="AW31" s="16" t="s">
        <v>3</v>
      </c>
      <c r="AX31" s="4"/>
    </row>
    <row r="32" spans="1:50" ht="15" customHeight="1" x14ac:dyDescent="0.2">
      <c r="U32" s="2"/>
      <c r="V32" s="2"/>
      <c r="W32" s="2"/>
      <c r="X32" s="2"/>
      <c r="Y32" s="199" t="s">
        <v>32</v>
      </c>
      <c r="Z32" s="199"/>
      <c r="AA32" s="199"/>
      <c r="AB32" s="199"/>
      <c r="AC32" s="200"/>
      <c r="AD32" s="199"/>
      <c r="AE32" s="200"/>
      <c r="AF32" s="199"/>
      <c r="AG32" s="199"/>
      <c r="AH32" s="199"/>
      <c r="AI32" s="199"/>
      <c r="AJ32" s="200"/>
      <c r="AK32" s="199"/>
      <c r="AL32" s="200"/>
      <c r="AM32" s="199"/>
      <c r="AN32" s="199"/>
      <c r="AO32" s="199"/>
      <c r="AP32" s="22"/>
      <c r="AQ32" s="38"/>
      <c r="AR32" s="35"/>
      <c r="AS32" s="36"/>
      <c r="AT32" s="22"/>
      <c r="AU32" s="22"/>
      <c r="AV32" s="2"/>
      <c r="AW32" s="2"/>
      <c r="AX32" s="4"/>
    </row>
    <row r="33" spans="1:50" ht="15" customHeight="1" x14ac:dyDescent="0.2">
      <c r="A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17"/>
      <c r="AS33" s="39"/>
      <c r="AT33" s="17"/>
      <c r="AU33" s="17"/>
      <c r="AV33" s="2"/>
      <c r="AW33" s="2"/>
      <c r="AX33" s="4"/>
    </row>
    <row r="34" spans="1:50" ht="15" customHeight="1" x14ac:dyDescent="0.2">
      <c r="A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4"/>
    </row>
    <row r="35" spans="1:50" ht="15" customHeight="1" x14ac:dyDescent="0.3">
      <c r="A35" s="1"/>
      <c r="B35" s="205" t="s">
        <v>19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7"/>
      <c r="O35" s="193" t="s">
        <v>124</v>
      </c>
      <c r="P35" s="194"/>
      <c r="Q35" s="195"/>
      <c r="R35" s="216">
        <f>0.15*(Lx/Ly) + 5.5</f>
        <v>5.8</v>
      </c>
      <c r="S35" s="217"/>
      <c r="T35" s="218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4"/>
    </row>
    <row r="36" spans="1:50" ht="15" customHeight="1" x14ac:dyDescent="0.2">
      <c r="A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4"/>
    </row>
    <row r="37" spans="1:50" ht="15" customHeight="1" x14ac:dyDescent="0.2">
      <c r="A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4"/>
    </row>
    <row r="38" spans="1:50" ht="15" customHeight="1" x14ac:dyDescent="0.2">
      <c r="A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4"/>
    </row>
    <row r="39" spans="1:50" ht="15" customHeight="1" x14ac:dyDescent="0.2">
      <c r="A39" s="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4"/>
    </row>
    <row r="40" spans="1:50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4"/>
    </row>
    <row r="41" spans="1:50" ht="15" customHeight="1" x14ac:dyDescent="0.2">
      <c r="A41" s="126" t="s">
        <v>33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8"/>
    </row>
    <row r="42" spans="1:50" ht="15" customHeight="1" x14ac:dyDescent="0.2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1"/>
    </row>
    <row r="43" spans="1:50" ht="15" customHeight="1" x14ac:dyDescent="0.2">
      <c r="A43" s="124"/>
      <c r="C43" s="4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X43" s="132"/>
      <c r="Y43" s="132"/>
      <c r="Z43" s="132"/>
      <c r="AA43" s="140"/>
      <c r="AB43" s="6"/>
      <c r="AD43" s="6"/>
      <c r="AE43" s="67"/>
      <c r="AI43" s="46"/>
      <c r="AJ43" s="46"/>
      <c r="AK43" s="46"/>
      <c r="AL43" s="46"/>
      <c r="AM43" s="44"/>
      <c r="AN43" s="44"/>
      <c r="AO43" s="44"/>
      <c r="AP43" s="44"/>
      <c r="AQ43" s="44"/>
      <c r="AR43" s="44"/>
      <c r="AS43" s="44"/>
      <c r="AT43" s="2"/>
      <c r="AU43" s="2"/>
      <c r="AV43" s="2"/>
      <c r="AW43" s="2"/>
      <c r="AX43" s="4"/>
    </row>
    <row r="44" spans="1:50" ht="1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4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4"/>
    </row>
    <row r="45" spans="1:50" ht="15" customHeight="1" x14ac:dyDescent="0.35">
      <c r="A45" s="122" t="s">
        <v>34</v>
      </c>
      <c r="C45" s="141" t="s">
        <v>113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P45" s="41"/>
      <c r="R45" s="142" t="s">
        <v>80</v>
      </c>
      <c r="AB45" s="41"/>
      <c r="AE45" s="68"/>
      <c r="AI45" s="42"/>
      <c r="AJ45" s="42"/>
      <c r="AK45" s="42"/>
      <c r="AL45" s="42"/>
      <c r="AM45" s="42"/>
      <c r="AN45" s="42"/>
      <c r="AU45" s="2"/>
      <c r="AV45" s="2"/>
      <c r="AW45" s="2"/>
      <c r="AX45" s="4"/>
    </row>
    <row r="46" spans="1:50" ht="15" customHeight="1" x14ac:dyDescent="0.2">
      <c r="A46" s="124"/>
      <c r="C46" s="4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X46" s="132"/>
      <c r="Y46" s="132"/>
      <c r="Z46" s="132"/>
      <c r="AA46" s="140"/>
      <c r="AB46" s="6"/>
      <c r="AD46" s="6"/>
      <c r="AE46" s="67"/>
      <c r="AI46" s="46"/>
      <c r="AJ46" s="46"/>
      <c r="AK46" s="46"/>
      <c r="AL46" s="46"/>
      <c r="AM46" s="44"/>
      <c r="AN46" s="44"/>
      <c r="AO46" s="44"/>
      <c r="AP46" s="44"/>
      <c r="AQ46" s="44"/>
      <c r="AR46" s="44"/>
      <c r="AS46" s="44"/>
      <c r="AT46" s="2"/>
      <c r="AU46" s="2"/>
      <c r="AV46" s="2"/>
      <c r="AW46" s="2"/>
      <c r="AX46" s="4"/>
    </row>
    <row r="47" spans="1:50" ht="15" customHeight="1" x14ac:dyDescent="0.2">
      <c r="A47" s="124"/>
      <c r="C47" s="4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X47" s="132"/>
      <c r="Y47" s="132"/>
      <c r="Z47" s="132"/>
      <c r="AA47" s="140"/>
      <c r="AB47" s="6"/>
      <c r="AD47" s="6"/>
      <c r="AE47" s="67"/>
      <c r="AI47" s="46"/>
      <c r="AJ47" s="46"/>
      <c r="AK47" s="46"/>
      <c r="AL47" s="46"/>
      <c r="AM47" s="44"/>
      <c r="AN47" s="44"/>
      <c r="AO47" s="44"/>
      <c r="AP47" s="44"/>
      <c r="AQ47" s="44"/>
      <c r="AR47" s="44"/>
      <c r="AS47" s="44"/>
      <c r="AT47" s="2"/>
      <c r="AU47" s="2"/>
      <c r="AV47" s="2"/>
      <c r="AW47" s="2"/>
      <c r="AX47" s="4"/>
    </row>
    <row r="48" spans="1:50" ht="15" customHeight="1" x14ac:dyDescent="0.2">
      <c r="A48" s="124"/>
      <c r="C48" s="4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Y48" s="143" t="s">
        <v>42</v>
      </c>
      <c r="Z48" s="216">
        <f>((p/(PI()*Lc))*(LN(2*Lc/SQRT((diam)*h))+(k_1*Lc)/(SQRT(Lx*Ly))-k_2))</f>
        <v>5.013412294382122</v>
      </c>
      <c r="AA48" s="217"/>
      <c r="AB48" s="218"/>
      <c r="AC48" s="139" t="s">
        <v>35</v>
      </c>
      <c r="AE48" s="140"/>
      <c r="AF48" s="6"/>
      <c r="AI48" s="46"/>
      <c r="AJ48" s="46"/>
      <c r="AK48" s="46"/>
      <c r="AL48" s="46"/>
      <c r="AM48" s="44"/>
      <c r="AN48" s="44"/>
      <c r="AO48" s="44"/>
      <c r="AP48" s="44"/>
      <c r="AQ48" s="44"/>
      <c r="AR48" s="44"/>
      <c r="AS48" s="44"/>
      <c r="AT48" s="2"/>
      <c r="AU48" s="2"/>
      <c r="AV48" s="2"/>
      <c r="AW48" s="2"/>
      <c r="AX48" s="4"/>
    </row>
    <row r="49" spans="1:50" s="145" customFormat="1" ht="15" customHeight="1" x14ac:dyDescent="0.2">
      <c r="A49" s="124"/>
      <c r="B49"/>
      <c r="C49" s="4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/>
      <c r="S49"/>
      <c r="T49"/>
      <c r="Y49"/>
      <c r="Z49"/>
      <c r="AA49"/>
      <c r="AB49" s="132"/>
      <c r="AC49" s="132"/>
      <c r="AD49" s="132"/>
      <c r="AE49" s="140"/>
      <c r="AF49" s="6"/>
      <c r="AG49"/>
      <c r="AH49"/>
      <c r="AI49" s="46"/>
      <c r="AJ49" s="46"/>
      <c r="AK49" s="46"/>
      <c r="AL49" s="46"/>
      <c r="AM49" s="44"/>
      <c r="AN49" s="44"/>
      <c r="AO49" s="44"/>
      <c r="AP49" s="44"/>
      <c r="AQ49" s="44"/>
      <c r="AR49" s="44"/>
      <c r="AS49" s="44"/>
      <c r="AT49" s="2"/>
      <c r="AU49" s="2"/>
      <c r="AV49" s="2"/>
      <c r="AW49" s="2"/>
      <c r="AX49" s="4"/>
    </row>
    <row r="50" spans="1:50" ht="15" customHeight="1" x14ac:dyDescent="0.2">
      <c r="A50" s="124"/>
      <c r="C50" s="4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AB50" s="132"/>
      <c r="AC50" s="132"/>
      <c r="AD50" s="132"/>
      <c r="AE50" s="140"/>
      <c r="AF50" s="6"/>
      <c r="AI50" s="46"/>
      <c r="AJ50" s="46"/>
      <c r="AK50" s="46"/>
      <c r="AL50" s="46"/>
      <c r="AM50" s="44"/>
      <c r="AN50" s="44"/>
      <c r="AO50" s="44"/>
      <c r="AP50" s="44"/>
      <c r="AQ50" s="44"/>
      <c r="AR50" s="44"/>
      <c r="AS50" s="44"/>
      <c r="AT50" s="2"/>
      <c r="AU50" s="2"/>
      <c r="AV50" s="2"/>
      <c r="AW50" s="2"/>
      <c r="AX50" s="4"/>
    </row>
    <row r="51" spans="1:50" ht="15" customHeight="1" x14ac:dyDescent="0.35">
      <c r="A51" s="150" t="s">
        <v>36</v>
      </c>
      <c r="B51" s="145"/>
      <c r="C51" s="141" t="s">
        <v>37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2" t="s">
        <v>81</v>
      </c>
      <c r="P51" s="141"/>
      <c r="Q51" s="141"/>
      <c r="R51" s="145"/>
      <c r="S51" s="145"/>
      <c r="T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2"/>
      <c r="AJ51" s="142"/>
      <c r="AK51" s="142"/>
      <c r="AL51" s="142"/>
      <c r="AM51" s="142"/>
      <c r="AN51" s="142"/>
      <c r="AT51" s="141"/>
      <c r="AU51" s="6"/>
      <c r="AV51" s="6"/>
      <c r="AW51" s="6"/>
      <c r="AX51" s="148"/>
    </row>
    <row r="52" spans="1:50" ht="15" customHeight="1" x14ac:dyDescent="0.2">
      <c r="A52" s="122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AI52" s="42"/>
      <c r="AJ52" s="42"/>
      <c r="AK52" s="42"/>
      <c r="AL52" s="42"/>
      <c r="AM52" s="42"/>
      <c r="AN52" s="42"/>
      <c r="AO52" s="42"/>
      <c r="AU52" s="2"/>
      <c r="AV52" s="2"/>
      <c r="AW52" s="2"/>
      <c r="AX52" s="4"/>
    </row>
    <row r="53" spans="1:50" s="145" customFormat="1" ht="15" customHeight="1" x14ac:dyDescent="0.2">
      <c r="A53" s="122"/>
      <c r="B5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/>
      <c r="S53"/>
      <c r="T53"/>
      <c r="Y53"/>
      <c r="Z53"/>
      <c r="AA53"/>
      <c r="AB53"/>
      <c r="AC53"/>
      <c r="AD53"/>
      <c r="AE53"/>
      <c r="AF53"/>
      <c r="AG53"/>
      <c r="AH53"/>
      <c r="AI53" s="42"/>
      <c r="AJ53" s="42"/>
      <c r="AK53" s="42"/>
      <c r="AL53" s="42"/>
      <c r="AM53" s="42"/>
      <c r="AN53" s="42"/>
      <c r="AO53" s="42"/>
      <c r="AP53"/>
      <c r="AQ53"/>
      <c r="AR53"/>
      <c r="AS53"/>
      <c r="AT53"/>
      <c r="AU53" s="2"/>
      <c r="AV53" s="2"/>
      <c r="AW53" s="2"/>
      <c r="AX53" s="4"/>
    </row>
    <row r="54" spans="1:50" ht="15" customHeight="1" x14ac:dyDescent="0.25">
      <c r="A54" s="122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Y54" s="149" t="s">
        <v>42</v>
      </c>
      <c r="Z54" s="222">
        <f>(p/(2*PI()*nr*Lrod))*(LN((4*Lrod/(Nd/2)))-1+(2*k_1*LR/SQRT(Lx*Ly))*(SQRT(nr)-1)^2)</f>
        <v>12.006539524108971</v>
      </c>
      <c r="AA54" s="223"/>
      <c r="AB54" s="224"/>
      <c r="AC54" s="139" t="s">
        <v>35</v>
      </c>
      <c r="AI54" s="42"/>
      <c r="AJ54" s="42"/>
      <c r="AK54" s="42"/>
      <c r="AL54" s="42"/>
      <c r="AM54" s="42"/>
      <c r="AN54" s="42"/>
      <c r="AO54" s="42"/>
      <c r="AU54" s="2"/>
      <c r="AV54" s="2"/>
      <c r="AW54" s="2"/>
      <c r="AX54" s="4"/>
    </row>
    <row r="55" spans="1:50" ht="15" customHeight="1" x14ac:dyDescent="0.2">
      <c r="A55" s="122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AI55" s="42"/>
      <c r="AJ55" s="42"/>
      <c r="AK55" s="42"/>
      <c r="AL55" s="42"/>
      <c r="AM55" s="42"/>
      <c r="AN55" s="42"/>
      <c r="AO55" s="42"/>
      <c r="AU55" s="2"/>
      <c r="AV55" s="2"/>
      <c r="AW55" s="2"/>
      <c r="AX55" s="4"/>
    </row>
    <row r="56" spans="1:50" ht="15" customHeight="1" x14ac:dyDescent="0.2">
      <c r="A56" s="12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AI56" s="46"/>
      <c r="AJ56" s="46"/>
      <c r="AK56" s="46"/>
      <c r="AL56" s="46"/>
      <c r="AM56" s="44"/>
      <c r="AN56" s="44"/>
      <c r="AO56" s="44"/>
      <c r="AP56" s="132"/>
      <c r="AQ56" s="132"/>
      <c r="AR56" s="132"/>
      <c r="AS56" s="140"/>
      <c r="AT56" s="6"/>
      <c r="AU56" s="2"/>
      <c r="AV56" s="2"/>
      <c r="AW56" s="2"/>
      <c r="AX56" s="4"/>
    </row>
    <row r="57" spans="1:50" s="145" customFormat="1" ht="15" customHeight="1" x14ac:dyDescent="0.35">
      <c r="A57" s="150" t="s">
        <v>38</v>
      </c>
      <c r="C57" s="141" t="s">
        <v>39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Y57" s="142" t="s">
        <v>82</v>
      </c>
      <c r="AI57" s="142"/>
      <c r="AJ57" s="142"/>
      <c r="AK57" s="142"/>
      <c r="AL57" s="142"/>
      <c r="AM57" s="142"/>
      <c r="AN57" s="142"/>
      <c r="AO57" s="142"/>
      <c r="AT57" s="141"/>
      <c r="AU57" s="6"/>
      <c r="AV57" s="6"/>
      <c r="AW57" s="6"/>
      <c r="AX57" s="148"/>
    </row>
    <row r="58" spans="1:50" ht="15" customHeight="1" x14ac:dyDescent="0.2">
      <c r="A58" s="122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AI58" s="42"/>
      <c r="AJ58" s="42"/>
      <c r="AK58" s="42"/>
      <c r="AL58" s="42"/>
      <c r="AM58" s="42"/>
      <c r="AN58" s="42"/>
      <c r="AO58" s="42"/>
      <c r="AU58" s="2"/>
      <c r="AV58" s="2"/>
      <c r="AW58" s="2"/>
      <c r="AX58" s="4"/>
    </row>
    <row r="59" spans="1:50" ht="15" customHeight="1" x14ac:dyDescent="0.2">
      <c r="A59" s="12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AI59" s="42"/>
      <c r="AJ59" s="42"/>
      <c r="AK59" s="42"/>
      <c r="AL59" s="42"/>
      <c r="AM59" s="42"/>
      <c r="AN59" s="42"/>
      <c r="AO59" s="42"/>
      <c r="AU59" s="2"/>
      <c r="AV59" s="2"/>
      <c r="AW59" s="2"/>
      <c r="AX59" s="4"/>
    </row>
    <row r="60" spans="1:50" ht="15" customHeight="1" x14ac:dyDescent="0.25">
      <c r="A60" s="12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Y60" s="149" t="s">
        <v>42</v>
      </c>
      <c r="Z60" s="222">
        <f>R7/(PI()*R24)*(LN(2*R24/R18)+(R29*R24/SQRT(R12*R13))-R35+1)</f>
        <v>3.6337617266638156</v>
      </c>
      <c r="AA60" s="223"/>
      <c r="AB60" s="224"/>
      <c r="AC60" s="139" t="s">
        <v>35</v>
      </c>
      <c r="AI60" s="42"/>
      <c r="AJ60" s="42"/>
      <c r="AK60" s="42"/>
      <c r="AL60" s="42"/>
      <c r="AM60" s="42"/>
      <c r="AN60" s="42"/>
      <c r="AO60" s="42"/>
      <c r="AU60" s="2"/>
      <c r="AV60" s="2"/>
      <c r="AW60" s="2"/>
      <c r="AX60" s="4"/>
    </row>
    <row r="61" spans="1:50" ht="15" customHeight="1" x14ac:dyDescent="0.2">
      <c r="A61" s="12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AI61" s="42"/>
      <c r="AJ61" s="42"/>
      <c r="AK61" s="42"/>
      <c r="AL61" s="42"/>
      <c r="AM61" s="42"/>
      <c r="AN61" s="42"/>
      <c r="AO61" s="42"/>
      <c r="AU61" s="2"/>
      <c r="AV61" s="2"/>
      <c r="AW61" s="2"/>
      <c r="AX61" s="4"/>
    </row>
    <row r="62" spans="1:50" ht="15" customHeight="1" x14ac:dyDescent="0.2">
      <c r="A62" s="12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AI62" s="46"/>
      <c r="AJ62" s="46"/>
      <c r="AK62" s="46"/>
      <c r="AL62" s="46"/>
      <c r="AM62" s="44"/>
      <c r="AN62" s="44"/>
      <c r="AO62" s="44"/>
      <c r="AP62" s="132"/>
      <c r="AQ62" s="132"/>
      <c r="AR62" s="132"/>
      <c r="AS62" s="140"/>
      <c r="AT62" s="6"/>
      <c r="AU62" s="2"/>
      <c r="AV62" s="2"/>
      <c r="AW62" s="2"/>
      <c r="AX62" s="4"/>
    </row>
    <row r="63" spans="1:50" ht="15" customHeight="1" x14ac:dyDescent="0.3">
      <c r="A63" s="151" t="s">
        <v>40</v>
      </c>
      <c r="B63" s="145"/>
      <c r="C63" s="146" t="s">
        <v>41</v>
      </c>
      <c r="D63" s="146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Q63" s="147"/>
      <c r="R63" s="142" t="s">
        <v>83</v>
      </c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2"/>
      <c r="AJ63" s="142"/>
      <c r="AK63" s="142"/>
      <c r="AL63" s="142"/>
      <c r="AM63" s="142"/>
      <c r="AN63" s="142"/>
      <c r="AO63" s="142"/>
      <c r="AT63" s="141"/>
      <c r="AU63" s="6"/>
      <c r="AV63" s="6"/>
      <c r="AW63" s="6"/>
      <c r="AX63" s="148"/>
    </row>
    <row r="64" spans="1:50" ht="15" customHeight="1" x14ac:dyDescent="0.25">
      <c r="A64" s="144"/>
      <c r="B64" s="145"/>
      <c r="C64" s="146"/>
      <c r="D64" s="146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2"/>
      <c r="Q64" s="147"/>
      <c r="R64" s="145"/>
      <c r="S64" s="145"/>
      <c r="T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6"/>
      <c r="AV64" s="6"/>
      <c r="AW64" s="6"/>
      <c r="AX64" s="148"/>
    </row>
    <row r="65" spans="1:50" ht="15" customHeight="1" x14ac:dyDescent="0.25">
      <c r="A65" s="144"/>
      <c r="B65" s="145"/>
      <c r="C65" s="146"/>
      <c r="D65" s="146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2"/>
      <c r="Q65" s="147"/>
      <c r="R65" s="145"/>
      <c r="S65" s="145"/>
      <c r="T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6"/>
      <c r="AV65" s="6"/>
      <c r="AW65" s="6"/>
      <c r="AX65" s="148"/>
    </row>
    <row r="66" spans="1:50" ht="15" customHeight="1" x14ac:dyDescent="0.25">
      <c r="A66" s="144"/>
      <c r="B66" s="145"/>
      <c r="C66" s="146"/>
      <c r="D66" s="146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2"/>
      <c r="Q66" s="147"/>
      <c r="R66" s="145"/>
      <c r="S66" s="145"/>
      <c r="T66" s="145"/>
      <c r="Y66" s="149" t="s">
        <v>42</v>
      </c>
      <c r="Z66" s="222">
        <f>(Z48*Z54-Z60^2)/(Z48+Z54-2*Z60)</f>
        <v>4.8182367321801278</v>
      </c>
      <c r="AA66" s="223"/>
      <c r="AB66" s="224"/>
      <c r="AC66" s="139" t="s">
        <v>35</v>
      </c>
      <c r="AD66" s="145"/>
      <c r="AE66" s="145"/>
      <c r="AF66" s="145"/>
      <c r="AG66" s="145"/>
      <c r="AH66" s="145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6"/>
      <c r="AV66" s="6"/>
      <c r="AW66" s="6"/>
      <c r="AX66" s="148"/>
    </row>
    <row r="67" spans="1:50" ht="15" customHeight="1" x14ac:dyDescent="0.2">
      <c r="A67" s="125"/>
      <c r="C67" s="47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AB67" s="41"/>
      <c r="AD67" s="42"/>
      <c r="AE67" s="68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3"/>
      <c r="AT67" s="2"/>
      <c r="AU67" s="2"/>
      <c r="AV67" s="2"/>
      <c r="AW67" s="2"/>
      <c r="AX67" s="4"/>
    </row>
    <row r="68" spans="1:50" ht="15" customHeight="1" x14ac:dyDescent="0.2">
      <c r="A68" s="4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6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4"/>
    </row>
    <row r="69" spans="1:50" ht="15" customHeight="1" x14ac:dyDescent="0.2">
      <c r="A69" s="126" t="s">
        <v>43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8"/>
    </row>
    <row r="70" spans="1:50" ht="15" customHeight="1" x14ac:dyDescent="0.2">
      <c r="A70" s="129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1"/>
    </row>
    <row r="71" spans="1:50" ht="15" customHeight="1" x14ac:dyDescent="0.2">
      <c r="A71" s="124"/>
      <c r="C71" s="4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X71" s="132"/>
      <c r="Y71" s="132"/>
      <c r="Z71" s="132"/>
      <c r="AA71" s="140"/>
      <c r="AB71" s="6"/>
      <c r="AD71" s="6"/>
      <c r="AE71" s="67"/>
      <c r="AI71" s="46"/>
      <c r="AJ71" s="46"/>
      <c r="AK71" s="46"/>
      <c r="AL71" s="46"/>
      <c r="AM71" s="44"/>
      <c r="AN71" s="44"/>
      <c r="AO71" s="44"/>
      <c r="AP71" s="44"/>
      <c r="AQ71" s="44"/>
      <c r="AR71" s="44"/>
      <c r="AS71" s="44"/>
      <c r="AT71" s="2"/>
      <c r="AU71" s="2"/>
      <c r="AV71" s="2"/>
      <c r="AW71" s="2"/>
      <c r="AX71" s="4"/>
    </row>
    <row r="72" spans="1:50" ht="1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50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4"/>
    </row>
    <row r="73" spans="1:50" ht="15" customHeight="1" x14ac:dyDescent="0.35">
      <c r="A73" s="150" t="s">
        <v>44</v>
      </c>
      <c r="C73" s="141" t="s">
        <v>45</v>
      </c>
      <c r="D73" s="41"/>
      <c r="E73" s="41"/>
      <c r="F73" s="41"/>
      <c r="G73" s="41"/>
      <c r="H73" s="41"/>
      <c r="I73" s="41"/>
      <c r="J73" s="41"/>
      <c r="K73" s="41"/>
      <c r="L73" s="41"/>
      <c r="M73" s="46" t="s">
        <v>84</v>
      </c>
      <c r="N73" s="41"/>
      <c r="O73" s="41"/>
      <c r="P73" s="41"/>
      <c r="Q73" s="41"/>
      <c r="AE73" s="69"/>
      <c r="AH73" s="45"/>
      <c r="AI73" s="45"/>
      <c r="AJ73" s="45"/>
      <c r="AK73" s="45"/>
      <c r="AL73" s="45"/>
      <c r="AM73" s="2"/>
      <c r="AN73" s="6"/>
      <c r="AO73" s="6"/>
      <c r="AP73" s="6"/>
      <c r="AQ73" s="6"/>
      <c r="AR73" s="6"/>
      <c r="AS73" s="6"/>
      <c r="AT73" s="6"/>
      <c r="AU73" s="2"/>
      <c r="AV73" s="2"/>
      <c r="AW73" s="2"/>
      <c r="AX73" s="4"/>
    </row>
    <row r="74" spans="1:50" ht="15" customHeight="1" x14ac:dyDescent="0.2">
      <c r="A74" s="122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AH74" s="46"/>
      <c r="AI74" s="45"/>
      <c r="AJ74" s="45"/>
      <c r="AK74" s="45"/>
      <c r="AL74" s="45"/>
      <c r="AM74" s="2"/>
      <c r="AN74" s="6"/>
      <c r="AO74" s="6"/>
      <c r="AP74" s="6"/>
      <c r="AQ74" s="6"/>
      <c r="AR74" s="6"/>
      <c r="AS74" s="6"/>
      <c r="AT74" s="6"/>
      <c r="AU74" s="2"/>
      <c r="AV74" s="2"/>
      <c r="AW74" s="2"/>
      <c r="AX74" s="4"/>
    </row>
    <row r="75" spans="1:50" ht="15" customHeight="1" x14ac:dyDescent="0.2">
      <c r="A75" s="122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AH75" s="46"/>
      <c r="AI75" s="45"/>
      <c r="AJ75" s="45"/>
      <c r="AK75" s="45"/>
      <c r="AL75" s="45"/>
      <c r="AM75" s="2"/>
      <c r="AN75" s="6"/>
      <c r="AO75" s="6"/>
      <c r="AP75" s="6"/>
      <c r="AQ75" s="6"/>
      <c r="AR75" s="6"/>
      <c r="AS75" s="6"/>
      <c r="AT75" s="6"/>
      <c r="AU75" s="2"/>
      <c r="AV75" s="2"/>
      <c r="AW75" s="2"/>
      <c r="AX75" s="4"/>
    </row>
    <row r="76" spans="1:50" ht="15" customHeight="1" x14ac:dyDescent="0.2">
      <c r="A76" s="12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Y76" s="149" t="s">
        <v>42</v>
      </c>
      <c r="Z76" s="213">
        <f>ROUNDUP(0.157/SQRT($R$6)*(1000+1.5*$R$28*$R$8),0)</f>
        <v>571</v>
      </c>
      <c r="AA76" s="214"/>
      <c r="AB76" s="215"/>
      <c r="AC76" s="139" t="s">
        <v>46</v>
      </c>
      <c r="AD76" s="51"/>
      <c r="AI76" s="45"/>
      <c r="AJ76" s="45"/>
      <c r="AK76" s="45"/>
      <c r="AL76" s="45"/>
      <c r="AM76" s="2"/>
      <c r="AN76" s="6"/>
      <c r="AO76" s="6"/>
      <c r="AP76" s="6"/>
      <c r="AQ76" s="6"/>
      <c r="AR76" s="6"/>
      <c r="AS76" s="6"/>
      <c r="AT76" s="6"/>
      <c r="AU76" s="2"/>
      <c r="AV76" s="2"/>
      <c r="AW76" s="2"/>
      <c r="AX76" s="4"/>
    </row>
    <row r="77" spans="1:50" ht="15" customHeight="1" x14ac:dyDescent="0.2">
      <c r="A77" s="122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AI77" s="45"/>
      <c r="AJ77" s="45"/>
      <c r="AK77" s="45"/>
      <c r="AL77" s="45"/>
      <c r="AM77" s="2"/>
      <c r="AN77" s="6"/>
      <c r="AO77" s="6"/>
      <c r="AP77" s="6"/>
      <c r="AQ77" s="6"/>
      <c r="AR77" s="6"/>
      <c r="AS77" s="6"/>
      <c r="AT77" s="6"/>
      <c r="AU77" s="2"/>
      <c r="AV77" s="2"/>
      <c r="AW77" s="2"/>
      <c r="AX77" s="4"/>
    </row>
    <row r="78" spans="1:50" ht="15" customHeight="1" x14ac:dyDescent="0.2">
      <c r="A78" s="124"/>
      <c r="C78" s="4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AB78" s="2"/>
      <c r="AC78" s="6"/>
      <c r="AD78" s="2"/>
      <c r="AE78" s="2"/>
      <c r="AF78" s="2"/>
      <c r="AH78" s="46"/>
      <c r="AI78" s="52"/>
      <c r="AJ78" s="52"/>
      <c r="AK78" s="52"/>
      <c r="AL78" s="5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4"/>
    </row>
    <row r="79" spans="1:50" ht="15" customHeight="1" x14ac:dyDescent="0.35">
      <c r="A79" s="122" t="s">
        <v>47</v>
      </c>
      <c r="C79" s="141" t="s">
        <v>48</v>
      </c>
      <c r="D79" s="41"/>
      <c r="E79" s="41"/>
      <c r="F79" s="41"/>
      <c r="G79" s="41"/>
      <c r="H79" s="41"/>
      <c r="I79" s="41"/>
      <c r="J79" s="41"/>
      <c r="K79" s="41"/>
      <c r="L79" s="41"/>
      <c r="M79" s="45" t="s">
        <v>85</v>
      </c>
      <c r="N79" s="41"/>
      <c r="O79" s="41"/>
      <c r="P79" s="41"/>
      <c r="Q79" s="41"/>
      <c r="AI79" s="45"/>
      <c r="AJ79" s="45"/>
      <c r="AK79" s="45"/>
      <c r="AL79" s="45"/>
      <c r="AM79" s="2"/>
      <c r="AN79" s="6"/>
      <c r="AO79" s="6"/>
      <c r="AP79" s="6"/>
      <c r="AQ79" s="6"/>
      <c r="AR79" s="6"/>
      <c r="AS79" s="6"/>
      <c r="AT79" s="6"/>
      <c r="AU79" s="2"/>
      <c r="AV79" s="2"/>
      <c r="AW79" s="2"/>
      <c r="AX79" s="4"/>
    </row>
    <row r="80" spans="1:50" ht="15" customHeight="1" x14ac:dyDescent="0.2">
      <c r="A80" s="122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AI80" s="45"/>
      <c r="AJ80" s="45"/>
      <c r="AK80" s="45"/>
      <c r="AL80" s="45"/>
      <c r="AM80" s="2"/>
      <c r="AN80" s="6"/>
      <c r="AO80" s="6"/>
      <c r="AP80" s="6"/>
      <c r="AQ80" s="6"/>
      <c r="AR80" s="6"/>
      <c r="AS80" s="6"/>
      <c r="AT80" s="6"/>
      <c r="AU80" s="2"/>
      <c r="AV80" s="2"/>
      <c r="AW80" s="2"/>
      <c r="AX80" s="4"/>
    </row>
    <row r="81" spans="1:50" ht="15" customHeight="1" x14ac:dyDescent="0.2">
      <c r="A81" s="122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AI81" s="45"/>
      <c r="AJ81" s="45"/>
      <c r="AK81" s="45"/>
      <c r="AL81" s="45"/>
      <c r="AM81" s="2"/>
      <c r="AN81" s="6"/>
      <c r="AO81" s="6"/>
      <c r="AP81" s="6"/>
      <c r="AQ81" s="6"/>
      <c r="AR81" s="6"/>
      <c r="AS81" s="6"/>
      <c r="AT81" s="6"/>
      <c r="AU81" s="2"/>
      <c r="AV81" s="2"/>
      <c r="AW81" s="2"/>
      <c r="AX81" s="4"/>
    </row>
    <row r="82" spans="1:50" ht="15" customHeight="1" x14ac:dyDescent="0.2">
      <c r="A82" s="122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Y82" s="153" t="s">
        <v>42</v>
      </c>
      <c r="Z82" s="213">
        <f>ROUNDUP(0.157/SQRT($R$6)*(1000+6*$R$28*$R$8),0)</f>
        <v>1811</v>
      </c>
      <c r="AA82" s="214"/>
      <c r="AB82" s="215"/>
      <c r="AC82" s="139" t="s">
        <v>46</v>
      </c>
      <c r="AD82" s="51"/>
      <c r="AI82" s="45"/>
      <c r="AJ82" s="45"/>
      <c r="AK82" s="45"/>
      <c r="AL82" s="45"/>
      <c r="AM82" s="2"/>
      <c r="AN82" s="6"/>
      <c r="AO82" s="6"/>
      <c r="AP82" s="6"/>
      <c r="AQ82" s="6"/>
      <c r="AR82" s="6"/>
      <c r="AS82" s="6"/>
      <c r="AT82" s="6"/>
      <c r="AU82" s="2"/>
      <c r="AV82" s="2"/>
      <c r="AW82" s="2"/>
      <c r="AX82" s="4"/>
    </row>
    <row r="83" spans="1:50" ht="15" customHeight="1" x14ac:dyDescent="0.2">
      <c r="A83" s="122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Y83" s="152"/>
      <c r="AI83" s="45"/>
      <c r="AJ83" s="45"/>
      <c r="AK83" s="45"/>
      <c r="AL83" s="45"/>
      <c r="AM83" s="2"/>
      <c r="AN83" s="6"/>
      <c r="AO83" s="6"/>
      <c r="AP83" s="6"/>
      <c r="AQ83" s="6"/>
      <c r="AR83" s="6"/>
      <c r="AS83" s="6"/>
      <c r="AT83" s="6"/>
      <c r="AU83" s="2"/>
      <c r="AV83" s="2"/>
      <c r="AW83" s="2"/>
      <c r="AX83" s="4"/>
    </row>
    <row r="84" spans="1:50" ht="15" customHeight="1" x14ac:dyDescent="0.2">
      <c r="A84" s="1"/>
      <c r="B84" s="17"/>
      <c r="C84" s="1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46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4"/>
    </row>
    <row r="85" spans="1:50" ht="15" customHeight="1" x14ac:dyDescent="0.2">
      <c r="A85" s="126" t="s">
        <v>49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8"/>
    </row>
    <row r="86" spans="1:50" ht="15" customHeight="1" x14ac:dyDescent="0.2">
      <c r="A86" s="129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/>
    </row>
    <row r="87" spans="1:50" ht="15" customHeight="1" x14ac:dyDescent="0.2">
      <c r="A87" s="124"/>
      <c r="C87" s="4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X87" s="132"/>
      <c r="Y87" s="132"/>
      <c r="Z87" s="132"/>
      <c r="AA87" s="140"/>
      <c r="AB87" s="6"/>
      <c r="AD87" s="6"/>
      <c r="AE87" s="67"/>
      <c r="AI87" s="46"/>
      <c r="AJ87" s="46"/>
      <c r="AK87" s="46"/>
      <c r="AL87" s="46"/>
      <c r="AM87" s="44"/>
      <c r="AN87" s="44"/>
      <c r="AO87" s="44"/>
      <c r="AP87" s="44"/>
      <c r="AQ87" s="44"/>
      <c r="AR87" s="44"/>
      <c r="AS87" s="44"/>
      <c r="AT87" s="2"/>
      <c r="AU87" s="2"/>
      <c r="AV87" s="2"/>
      <c r="AW87" s="2"/>
      <c r="AX87" s="4"/>
    </row>
    <row r="88" spans="1:50" ht="1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50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4"/>
    </row>
    <row r="89" spans="1:50" ht="15" customHeight="1" x14ac:dyDescent="0.2">
      <c r="A89" s="122" t="s">
        <v>50</v>
      </c>
      <c r="C89" s="41" t="s">
        <v>51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R89" s="46" t="s">
        <v>86</v>
      </c>
      <c r="S89" s="41"/>
      <c r="T89" s="41"/>
      <c r="U89" s="41"/>
      <c r="V89" s="41"/>
      <c r="W89" s="67"/>
      <c r="AN89" s="46"/>
      <c r="AO89" s="46"/>
      <c r="AP89" s="52"/>
      <c r="AQ89" s="52"/>
      <c r="AR89" s="52"/>
      <c r="AS89" s="52"/>
      <c r="AT89" s="52"/>
      <c r="AU89" s="2"/>
      <c r="AV89" s="2"/>
      <c r="AW89" s="2"/>
      <c r="AX89" s="4"/>
    </row>
    <row r="90" spans="1:50" ht="15" customHeight="1" x14ac:dyDescent="0.2">
      <c r="A90" s="122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R90" s="46"/>
      <c r="S90" s="41"/>
      <c r="T90" s="41"/>
      <c r="U90" s="41"/>
      <c r="V90" s="41"/>
      <c r="W90" s="67"/>
      <c r="AN90" s="46"/>
      <c r="AO90" s="46"/>
      <c r="AP90" s="52"/>
      <c r="AQ90" s="52"/>
      <c r="AR90" s="52"/>
      <c r="AS90" s="52"/>
      <c r="AT90" s="52"/>
      <c r="AU90" s="2"/>
      <c r="AV90" s="2"/>
      <c r="AW90" s="2"/>
      <c r="AX90" s="4"/>
    </row>
    <row r="91" spans="1:50" ht="15" customHeight="1" x14ac:dyDescent="0.2">
      <c r="A91" s="122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R91" s="46"/>
      <c r="S91" s="41"/>
      <c r="T91" s="41"/>
      <c r="U91" s="41"/>
      <c r="V91" s="41"/>
      <c r="W91" s="67"/>
      <c r="AN91" s="46"/>
      <c r="AO91" s="46"/>
      <c r="AP91" s="52"/>
      <c r="AQ91" s="52"/>
      <c r="AR91" s="52"/>
      <c r="AS91" s="52"/>
      <c r="AT91" s="52"/>
      <c r="AU91" s="2"/>
      <c r="AV91" s="2"/>
      <c r="AW91" s="2"/>
      <c r="AX91" s="4"/>
    </row>
    <row r="92" spans="1:50" ht="15" customHeight="1" x14ac:dyDescent="0.2">
      <c r="A92" s="122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R92" s="46"/>
      <c r="S92" s="41"/>
      <c r="T92" s="41"/>
      <c r="U92" s="41"/>
      <c r="V92" s="41"/>
      <c r="W92" s="41"/>
      <c r="Y92" s="153" t="s">
        <v>42</v>
      </c>
      <c r="Z92" s="216">
        <f>SQRT(1+$R$16)</f>
        <v>1.2247448713915889</v>
      </c>
      <c r="AA92" s="217"/>
      <c r="AB92" s="218"/>
      <c r="AC92" s="51"/>
      <c r="AE92" s="2"/>
      <c r="AF92" s="46"/>
      <c r="AG92" s="45"/>
      <c r="AH92" s="45"/>
      <c r="AI92" s="45"/>
      <c r="AJ92" s="46"/>
      <c r="AN92" s="46"/>
      <c r="AO92" s="46"/>
      <c r="AP92" s="52"/>
      <c r="AQ92" s="52"/>
      <c r="AR92" s="52"/>
      <c r="AS92" s="52"/>
      <c r="AT92" s="52"/>
      <c r="AU92" s="2"/>
      <c r="AV92" s="2"/>
      <c r="AW92" s="2"/>
      <c r="AX92" s="4"/>
    </row>
    <row r="93" spans="1:50" ht="15" customHeight="1" x14ac:dyDescent="0.2">
      <c r="A93" s="122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R93" s="46"/>
      <c r="S93" s="41"/>
      <c r="T93" s="41"/>
      <c r="U93" s="41"/>
      <c r="V93" s="41"/>
      <c r="W93" s="41"/>
      <c r="AG93" s="45"/>
      <c r="AH93" s="45"/>
      <c r="AI93" s="45"/>
      <c r="AJ93" s="46"/>
      <c r="AN93" s="46"/>
      <c r="AO93" s="46"/>
      <c r="AP93" s="52"/>
      <c r="AQ93" s="52"/>
      <c r="AR93" s="52"/>
      <c r="AS93" s="52"/>
      <c r="AT93" s="52"/>
      <c r="AU93" s="2"/>
      <c r="AV93" s="2"/>
      <c r="AW93" s="2"/>
      <c r="AX93" s="4"/>
    </row>
    <row r="94" spans="1:50" ht="15" customHeight="1" x14ac:dyDescent="0.2">
      <c r="A94" s="123"/>
      <c r="C94" s="40"/>
      <c r="D94" s="1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R94" s="46"/>
      <c r="S94" s="6"/>
      <c r="T94" s="6"/>
      <c r="U94" s="6"/>
      <c r="V94" s="6"/>
      <c r="W94" s="6"/>
      <c r="AG94" s="45"/>
      <c r="AH94" s="45"/>
      <c r="AI94" s="45"/>
      <c r="AJ94" s="46"/>
      <c r="AN94" s="46"/>
      <c r="AO94" s="46"/>
      <c r="AP94" s="52"/>
      <c r="AQ94" s="52"/>
      <c r="AR94" s="52"/>
      <c r="AS94" s="52"/>
      <c r="AT94" s="52"/>
      <c r="AU94" s="2"/>
      <c r="AV94" s="2"/>
      <c r="AW94" s="2"/>
      <c r="AX94" s="4"/>
    </row>
    <row r="95" spans="1:50" ht="15" customHeight="1" x14ac:dyDescent="0.2">
      <c r="A95" s="122" t="s">
        <v>52</v>
      </c>
      <c r="C95" s="41" t="s">
        <v>53</v>
      </c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R95" s="46" t="s">
        <v>87</v>
      </c>
      <c r="S95" s="41"/>
      <c r="T95" s="41"/>
      <c r="U95" s="41"/>
      <c r="V95" s="41"/>
      <c r="W95" s="67"/>
      <c r="AG95" s="45"/>
      <c r="AH95" s="45"/>
      <c r="AI95" s="45"/>
      <c r="AJ95" s="46"/>
      <c r="AN95" s="45"/>
      <c r="AO95" s="45"/>
      <c r="AP95" s="52"/>
      <c r="AQ95" s="52"/>
      <c r="AR95" s="52"/>
      <c r="AS95" s="52"/>
      <c r="AT95" s="52"/>
      <c r="AU95" s="2"/>
      <c r="AV95" s="2"/>
      <c r="AW95" s="2"/>
      <c r="AX95" s="4"/>
    </row>
    <row r="96" spans="1:50" ht="15" customHeight="1" x14ac:dyDescent="0.2">
      <c r="A96" s="122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R96" s="46"/>
      <c r="S96" s="41"/>
      <c r="T96" s="41"/>
      <c r="U96" s="41"/>
      <c r="V96" s="41"/>
      <c r="W96" s="67"/>
      <c r="Z96" s="41"/>
      <c r="AA96" s="41"/>
      <c r="AB96" s="41"/>
      <c r="AC96" s="41"/>
      <c r="AD96" s="41"/>
      <c r="AE96" s="41"/>
      <c r="AF96" s="46"/>
      <c r="AG96" s="45"/>
      <c r="AH96" s="45"/>
      <c r="AI96" s="45"/>
      <c r="AJ96" s="46"/>
      <c r="AN96" s="45"/>
      <c r="AO96" s="45"/>
      <c r="AP96" s="52"/>
      <c r="AQ96" s="52"/>
      <c r="AR96" s="52"/>
      <c r="AS96" s="52"/>
      <c r="AT96" s="52"/>
      <c r="AU96" s="2"/>
      <c r="AV96" s="2"/>
      <c r="AW96" s="2"/>
      <c r="AX96" s="4"/>
    </row>
    <row r="97" spans="1:50" ht="15" customHeight="1" x14ac:dyDescent="0.2">
      <c r="A97" s="12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R97" s="46"/>
      <c r="S97" s="41"/>
      <c r="T97" s="41"/>
      <c r="U97" s="41"/>
      <c r="V97" s="41"/>
      <c r="W97" s="67"/>
      <c r="Z97" s="6"/>
      <c r="AA97" s="6"/>
      <c r="AB97" s="6"/>
      <c r="AC97" s="6"/>
      <c r="AD97" s="6"/>
      <c r="AE97" s="6"/>
      <c r="AF97" s="46"/>
      <c r="AG97" s="46"/>
      <c r="AH97" s="46"/>
      <c r="AI97" s="46"/>
      <c r="AJ97" s="46"/>
      <c r="AN97" s="45"/>
      <c r="AO97" s="45"/>
      <c r="AP97" s="52"/>
      <c r="AQ97" s="52"/>
      <c r="AR97" s="52"/>
      <c r="AS97" s="52"/>
      <c r="AT97" s="52"/>
      <c r="AU97" s="2"/>
      <c r="AV97" s="2"/>
      <c r="AW97" s="2"/>
      <c r="AX97" s="4"/>
    </row>
    <row r="98" spans="1:50" ht="15" customHeight="1" x14ac:dyDescent="0.2">
      <c r="A98" s="122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R98" s="41"/>
      <c r="S98" s="41"/>
      <c r="T98" s="41"/>
      <c r="U98" s="41"/>
      <c r="V98" s="41"/>
      <c r="W98" s="41"/>
      <c r="Y98" s="153" t="s">
        <v>42</v>
      </c>
      <c r="Z98" s="216">
        <f>((2*Lc)/Lp)*SQRT(Lp/(4*SQRT(A)))</f>
        <v>3.7762397638297154</v>
      </c>
      <c r="AA98" s="217"/>
      <c r="AB98" s="218"/>
      <c r="AC98" s="51"/>
      <c r="AE98" s="2"/>
      <c r="AF98" s="46"/>
      <c r="AG98" s="45"/>
      <c r="AH98" s="45"/>
      <c r="AI98" s="45"/>
      <c r="AJ98" s="45"/>
      <c r="AN98" s="45"/>
      <c r="AO98" s="45"/>
      <c r="AP98" s="52"/>
      <c r="AQ98" s="52"/>
      <c r="AR98" s="52"/>
      <c r="AS98" s="52"/>
      <c r="AT98" s="52"/>
      <c r="AU98" s="2"/>
      <c r="AV98" s="2"/>
      <c r="AW98" s="2"/>
      <c r="AX98" s="4"/>
    </row>
    <row r="99" spans="1:50" ht="15" customHeight="1" x14ac:dyDescent="0.2">
      <c r="A99" s="122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R99" s="41"/>
      <c r="S99" s="41"/>
      <c r="T99" s="41"/>
      <c r="U99" s="41"/>
      <c r="V99" s="41"/>
      <c r="W99" s="41"/>
      <c r="AH99" s="45"/>
      <c r="AI99" s="45"/>
      <c r="AJ99" s="45"/>
      <c r="AN99" s="45"/>
      <c r="AO99" s="45"/>
      <c r="AP99" s="52"/>
      <c r="AQ99" s="52"/>
      <c r="AR99" s="52"/>
      <c r="AS99" s="52"/>
      <c r="AT99" s="52"/>
      <c r="AU99" s="2"/>
      <c r="AV99" s="2"/>
      <c r="AW99" s="2"/>
      <c r="AX99" s="4"/>
    </row>
    <row r="100" spans="1:50" ht="15" customHeight="1" x14ac:dyDescent="0.2">
      <c r="A100" s="123"/>
      <c r="C100" s="40"/>
      <c r="D100" s="1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R100" s="46"/>
      <c r="S100" s="6"/>
      <c r="T100" s="6"/>
      <c r="U100" s="6"/>
      <c r="V100" s="6"/>
      <c r="W100" s="6"/>
      <c r="AH100" s="45"/>
      <c r="AI100" s="45"/>
      <c r="AJ100" s="45"/>
      <c r="AN100" s="46"/>
      <c r="AO100" s="46"/>
      <c r="AP100" s="52"/>
      <c r="AQ100" s="52"/>
      <c r="AR100" s="52"/>
      <c r="AS100" s="52"/>
      <c r="AT100" s="52"/>
      <c r="AU100" s="2"/>
      <c r="AV100" s="2"/>
      <c r="AW100" s="2"/>
      <c r="AX100" s="4"/>
    </row>
    <row r="101" spans="1:50" ht="15" customHeight="1" x14ac:dyDescent="0.2">
      <c r="A101" s="122" t="s">
        <v>54</v>
      </c>
      <c r="C101" s="53" t="s">
        <v>55</v>
      </c>
      <c r="D101" s="5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R101" s="46" t="s">
        <v>88</v>
      </c>
      <c r="S101" s="6"/>
      <c r="T101" s="6"/>
      <c r="U101" s="6"/>
      <c r="V101" s="6"/>
      <c r="W101" s="67"/>
      <c r="AH101" s="45"/>
      <c r="AI101" s="45"/>
      <c r="AJ101" s="45"/>
      <c r="AN101" s="54"/>
      <c r="AO101" s="46"/>
      <c r="AP101" s="52"/>
      <c r="AQ101" s="52"/>
      <c r="AR101" s="52"/>
      <c r="AS101" s="52"/>
      <c r="AT101" s="52"/>
      <c r="AU101" s="2"/>
      <c r="AV101" s="2"/>
      <c r="AW101" s="2"/>
      <c r="AX101" s="4"/>
    </row>
    <row r="102" spans="1:50" ht="15" customHeight="1" x14ac:dyDescent="0.2">
      <c r="A102" s="122"/>
      <c r="C102" s="53"/>
      <c r="D102" s="5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R102" s="46"/>
      <c r="S102" s="6"/>
      <c r="T102" s="6"/>
      <c r="U102" s="6"/>
      <c r="V102" s="6"/>
      <c r="W102" s="67"/>
      <c r="Z102" s="41"/>
      <c r="AA102" s="41"/>
      <c r="AB102" s="41"/>
      <c r="AC102" s="41"/>
      <c r="AD102" s="41"/>
      <c r="AE102" s="41"/>
      <c r="AF102" s="46"/>
      <c r="AG102" s="45"/>
      <c r="AH102" s="45"/>
      <c r="AI102" s="45"/>
      <c r="AJ102" s="45"/>
      <c r="AN102" s="54"/>
      <c r="AO102" s="46"/>
      <c r="AP102" s="52"/>
      <c r="AQ102" s="52"/>
      <c r="AR102" s="52"/>
      <c r="AS102" s="52"/>
      <c r="AT102" s="52"/>
      <c r="AU102" s="2"/>
      <c r="AV102" s="2"/>
      <c r="AW102" s="2"/>
      <c r="AX102" s="4"/>
    </row>
    <row r="103" spans="1:50" ht="15" customHeight="1" x14ac:dyDescent="0.2">
      <c r="A103" s="122"/>
      <c r="C103" s="53"/>
      <c r="D103" s="5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R103" s="46"/>
      <c r="S103" s="6"/>
      <c r="T103" s="6"/>
      <c r="U103" s="6"/>
      <c r="V103" s="6"/>
      <c r="W103" s="67"/>
      <c r="Z103" s="6"/>
      <c r="AA103" s="6"/>
      <c r="AB103" s="6"/>
      <c r="AC103" s="6"/>
      <c r="AE103" s="2"/>
      <c r="AF103" s="46"/>
      <c r="AG103" s="46"/>
      <c r="AH103" s="46"/>
      <c r="AI103" s="46"/>
      <c r="AJ103" s="46"/>
      <c r="AN103" s="54"/>
      <c r="AO103" s="46"/>
      <c r="AP103" s="52"/>
      <c r="AQ103" s="52"/>
      <c r="AR103" s="52"/>
      <c r="AS103" s="52"/>
      <c r="AT103" s="52"/>
      <c r="AU103" s="2"/>
      <c r="AV103" s="2"/>
      <c r="AW103" s="2"/>
      <c r="AX103" s="4"/>
    </row>
    <row r="104" spans="1:50" ht="15" customHeight="1" x14ac:dyDescent="0.2">
      <c r="A104" s="122"/>
      <c r="C104" s="53"/>
      <c r="D104" s="5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R104" s="46"/>
      <c r="S104" s="6"/>
      <c r="T104" s="6"/>
      <c r="U104" s="6"/>
      <c r="V104" s="6"/>
      <c r="W104" s="67"/>
      <c r="Y104" s="153" t="s">
        <v>42</v>
      </c>
      <c r="Z104" s="216">
        <f>1/(2*PI())*( LN( D^2/(16*h*diam)  +  (D+2*h)^2/(8*D*diam)  -  h/(4*diam))  + ((1/Kh)*LN(8/(PI()*(2*n-1)))) )</f>
        <v>0.59952249099971355</v>
      </c>
      <c r="AA104" s="217"/>
      <c r="AB104" s="218"/>
      <c r="AC104" s="2"/>
      <c r="AE104" s="2"/>
      <c r="AF104" s="46"/>
      <c r="AG104" s="45"/>
      <c r="AH104" s="45"/>
      <c r="AI104" s="45"/>
      <c r="AJ104" s="46"/>
      <c r="AN104" s="54"/>
      <c r="AO104" s="46"/>
      <c r="AP104" s="52"/>
      <c r="AQ104" s="52"/>
      <c r="AR104" s="52"/>
      <c r="AS104" s="52"/>
      <c r="AT104" s="52"/>
      <c r="AU104" s="2"/>
      <c r="AV104" s="2"/>
      <c r="AW104" s="2"/>
      <c r="AX104" s="4"/>
    </row>
    <row r="105" spans="1:50" ht="15" customHeight="1" x14ac:dyDescent="0.2">
      <c r="A105" s="122"/>
      <c r="C105" s="53"/>
      <c r="D105" s="5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R105" s="46"/>
      <c r="S105" s="6"/>
      <c r="T105" s="6"/>
      <c r="U105" s="6"/>
      <c r="V105" s="6"/>
      <c r="W105" s="67"/>
      <c r="AN105" s="54"/>
      <c r="AO105" s="46"/>
      <c r="AP105" s="52"/>
      <c r="AQ105" s="52"/>
      <c r="AR105" s="52"/>
      <c r="AS105" s="52"/>
      <c r="AT105" s="52"/>
      <c r="AU105" s="2"/>
      <c r="AV105" s="2"/>
      <c r="AW105" s="2"/>
      <c r="AX105" s="4"/>
    </row>
    <row r="106" spans="1:50" ht="15" customHeight="1" x14ac:dyDescent="0.2">
      <c r="A106" s="123"/>
      <c r="C106" s="40"/>
      <c r="D106" s="1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R106" s="46"/>
      <c r="S106" s="6"/>
      <c r="T106" s="6"/>
      <c r="U106" s="6"/>
      <c r="V106" s="6"/>
      <c r="W106" s="67"/>
      <c r="AN106" s="52"/>
      <c r="AO106" s="52"/>
      <c r="AP106" s="52"/>
      <c r="AQ106" s="52"/>
      <c r="AR106" s="52"/>
      <c r="AS106" s="52"/>
      <c r="AT106" s="52"/>
      <c r="AU106" s="2"/>
      <c r="AV106" s="2"/>
      <c r="AW106" s="2"/>
      <c r="AX106" s="4"/>
    </row>
    <row r="107" spans="1:50" ht="15" customHeight="1" x14ac:dyDescent="0.2">
      <c r="A107" s="122" t="s">
        <v>56</v>
      </c>
      <c r="C107" s="53" t="s">
        <v>57</v>
      </c>
      <c r="D107" s="5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R107" s="46" t="s">
        <v>89</v>
      </c>
      <c r="S107" s="6"/>
      <c r="T107" s="6"/>
      <c r="U107" s="6"/>
      <c r="V107" s="6"/>
      <c r="W107" s="67"/>
      <c r="AN107" s="52"/>
      <c r="AO107" s="52"/>
      <c r="AP107" s="52"/>
      <c r="AQ107" s="52"/>
      <c r="AR107" s="52"/>
      <c r="AS107" s="52"/>
      <c r="AT107" s="52"/>
      <c r="AU107" s="2"/>
      <c r="AV107" s="2"/>
      <c r="AW107" s="2"/>
      <c r="AX107" s="4"/>
    </row>
    <row r="108" spans="1:50" ht="15" customHeight="1" x14ac:dyDescent="0.2">
      <c r="A108" s="122"/>
      <c r="C108" s="53"/>
      <c r="D108" s="5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R108" s="46"/>
      <c r="S108" s="6"/>
      <c r="T108" s="6"/>
      <c r="U108" s="6"/>
      <c r="V108" s="6"/>
      <c r="W108" s="67"/>
      <c r="AN108" s="54"/>
      <c r="AO108" s="46"/>
      <c r="AP108" s="52"/>
      <c r="AQ108" s="52"/>
      <c r="AR108" s="52"/>
      <c r="AS108" s="52"/>
      <c r="AT108" s="52"/>
      <c r="AU108" s="2"/>
      <c r="AV108" s="2"/>
      <c r="AW108" s="2"/>
      <c r="AX108" s="4"/>
    </row>
    <row r="109" spans="1:50" ht="15" customHeight="1" x14ac:dyDescent="0.2">
      <c r="A109" s="122"/>
      <c r="C109" s="53"/>
      <c r="D109" s="5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R109" s="46"/>
      <c r="S109" s="6"/>
      <c r="T109" s="6"/>
      <c r="U109" s="6"/>
      <c r="V109" s="6"/>
      <c r="W109" s="67"/>
      <c r="AE109" s="2"/>
      <c r="AF109" s="46"/>
      <c r="AG109" s="52"/>
      <c r="AH109" s="52"/>
      <c r="AI109" s="52"/>
      <c r="AJ109" s="52"/>
      <c r="AN109" s="54"/>
      <c r="AO109" s="46"/>
      <c r="AP109" s="52"/>
      <c r="AQ109" s="52"/>
      <c r="AR109" s="52"/>
      <c r="AS109" s="52"/>
      <c r="AT109" s="52"/>
      <c r="AU109" s="2"/>
      <c r="AV109" s="2"/>
      <c r="AW109" s="2"/>
      <c r="AX109" s="4"/>
    </row>
    <row r="110" spans="1:50" ht="15" customHeight="1" x14ac:dyDescent="0.2">
      <c r="A110" s="122"/>
      <c r="C110" s="53"/>
      <c r="D110" s="5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R110" s="46"/>
      <c r="S110" s="6"/>
      <c r="T110" s="6"/>
      <c r="U110" s="6"/>
      <c r="V110" s="6"/>
      <c r="W110" s="67"/>
      <c r="Y110" s="153" t="s">
        <v>42</v>
      </c>
      <c r="Z110" s="216">
        <f>0.644+0.148*$Z$98</f>
        <v>1.2028834850467978</v>
      </c>
      <c r="AA110" s="217"/>
      <c r="AB110" s="218"/>
      <c r="AC110" s="2"/>
      <c r="AE110" s="2"/>
      <c r="AF110" s="46"/>
      <c r="AG110" s="45"/>
      <c r="AH110" s="45"/>
      <c r="AI110" s="45"/>
      <c r="AJ110" s="52"/>
      <c r="AN110" s="54"/>
      <c r="AO110" s="46"/>
      <c r="AP110" s="52"/>
      <c r="AQ110" s="52"/>
      <c r="AR110" s="52"/>
      <c r="AS110" s="52"/>
      <c r="AT110" s="52"/>
      <c r="AU110" s="2"/>
      <c r="AV110" s="2"/>
      <c r="AW110" s="2"/>
      <c r="AX110" s="4"/>
    </row>
    <row r="111" spans="1:50" ht="15" customHeight="1" x14ac:dyDescent="0.2">
      <c r="A111" s="122"/>
      <c r="C111" s="53"/>
      <c r="D111" s="5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R111" s="46"/>
      <c r="S111" s="6"/>
      <c r="T111" s="6"/>
      <c r="U111" s="6"/>
      <c r="V111" s="6"/>
      <c r="W111" s="67"/>
      <c r="AN111" s="54"/>
      <c r="AO111" s="46"/>
      <c r="AP111" s="52"/>
      <c r="AQ111" s="52"/>
      <c r="AR111" s="52"/>
      <c r="AS111" s="52"/>
      <c r="AT111" s="52"/>
      <c r="AU111" s="2"/>
      <c r="AV111" s="2"/>
      <c r="AW111" s="2"/>
      <c r="AX111" s="4"/>
    </row>
    <row r="112" spans="1:50" ht="15" customHeight="1" x14ac:dyDescent="0.2">
      <c r="A112" s="123"/>
      <c r="C112" s="40"/>
      <c r="D112" s="1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R112" s="46"/>
      <c r="S112" s="6"/>
      <c r="T112" s="6"/>
      <c r="U112" s="6"/>
      <c r="V112" s="6"/>
      <c r="W112" s="67"/>
      <c r="AN112" s="52"/>
      <c r="AO112" s="52"/>
      <c r="AP112" s="52"/>
      <c r="AQ112" s="52"/>
      <c r="AR112" s="52"/>
      <c r="AS112" s="52"/>
      <c r="AT112" s="52"/>
      <c r="AU112" s="2"/>
      <c r="AV112" s="2"/>
      <c r="AW112" s="2"/>
      <c r="AX112" s="4"/>
    </row>
    <row r="113" spans="1:50" ht="15" customHeight="1" x14ac:dyDescent="0.2">
      <c r="A113" s="122" t="s">
        <v>58</v>
      </c>
      <c r="C113" s="53" t="s">
        <v>59</v>
      </c>
      <c r="D113" s="5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R113" s="46" t="s">
        <v>90</v>
      </c>
      <c r="S113" s="6"/>
      <c r="T113" s="6"/>
      <c r="U113" s="6"/>
      <c r="V113" s="6"/>
      <c r="W113" s="67"/>
      <c r="AN113" s="52"/>
      <c r="AO113" s="52"/>
      <c r="AP113" s="52"/>
      <c r="AQ113" s="52"/>
      <c r="AR113" s="52"/>
      <c r="AS113" s="52"/>
      <c r="AT113" s="52"/>
      <c r="AU113" s="2"/>
      <c r="AV113" s="2"/>
      <c r="AW113" s="2"/>
      <c r="AX113" s="4"/>
    </row>
    <row r="114" spans="1:50" ht="15" customHeight="1" x14ac:dyDescent="0.2">
      <c r="A114" s="122"/>
      <c r="C114" s="53"/>
      <c r="D114" s="5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R114" s="46"/>
      <c r="S114" s="6"/>
      <c r="T114" s="6"/>
      <c r="U114" s="6"/>
      <c r="V114" s="6"/>
      <c r="W114" s="67"/>
      <c r="AN114" s="54"/>
      <c r="AO114" s="46"/>
      <c r="AP114" s="52"/>
      <c r="AQ114" s="52"/>
      <c r="AR114" s="52"/>
      <c r="AS114" s="52"/>
      <c r="AT114" s="52"/>
      <c r="AU114" s="2"/>
      <c r="AV114" s="2"/>
      <c r="AW114" s="2"/>
      <c r="AX114" s="4"/>
    </row>
    <row r="115" spans="1:50" ht="15" customHeight="1" x14ac:dyDescent="0.2">
      <c r="A115" s="122"/>
      <c r="C115" s="53"/>
      <c r="D115" s="5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R115" s="46"/>
      <c r="S115" s="6"/>
      <c r="T115" s="6"/>
      <c r="U115" s="6"/>
      <c r="V115" s="6"/>
      <c r="W115" s="67"/>
      <c r="AE115" s="2"/>
      <c r="AF115" s="46"/>
      <c r="AG115" s="52"/>
      <c r="AH115" s="52"/>
      <c r="AI115" s="52"/>
      <c r="AJ115" s="52"/>
      <c r="AN115" s="54"/>
      <c r="AO115" s="46"/>
      <c r="AP115" s="52"/>
      <c r="AQ115" s="52"/>
      <c r="AR115" s="52"/>
      <c r="AS115" s="52"/>
      <c r="AT115" s="52"/>
      <c r="AU115" s="2"/>
      <c r="AV115" s="2"/>
      <c r="AW115" s="2"/>
      <c r="AX115" s="4"/>
    </row>
    <row r="116" spans="1:50" ht="15" customHeight="1" x14ac:dyDescent="0.2">
      <c r="A116" s="122"/>
      <c r="C116" s="53"/>
      <c r="D116" s="5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R116" s="46"/>
      <c r="S116" s="6"/>
      <c r="T116" s="6"/>
      <c r="U116" s="6"/>
      <c r="V116" s="6"/>
      <c r="W116" s="67"/>
      <c r="Y116" s="153" t="s">
        <v>42</v>
      </c>
      <c r="Z116" s="213">
        <f>Lc+(1.55+1.22*(Lrod/(SQRT(Lxx^2+Lyy^2))))*(nr*Lrod)</f>
        <v>195.44625530397389</v>
      </c>
      <c r="AA116" s="214"/>
      <c r="AB116" s="215"/>
      <c r="AC116" s="201" t="s">
        <v>3</v>
      </c>
      <c r="AE116" s="52"/>
      <c r="AF116" s="46"/>
      <c r="AG116" s="45"/>
      <c r="AH116" s="45"/>
      <c r="AI116" s="45"/>
      <c r="AJ116" s="52"/>
      <c r="AN116" s="54"/>
      <c r="AO116" s="46"/>
      <c r="AP116" s="52"/>
      <c r="AQ116" s="52"/>
      <c r="AR116" s="52"/>
      <c r="AS116" s="52"/>
      <c r="AT116" s="52"/>
      <c r="AU116" s="2"/>
      <c r="AV116" s="2"/>
      <c r="AW116" s="2"/>
      <c r="AX116" s="4"/>
    </row>
    <row r="117" spans="1:50" ht="15" customHeight="1" x14ac:dyDescent="0.2">
      <c r="A117" s="122"/>
      <c r="C117" s="53"/>
      <c r="D117" s="5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R117" s="46"/>
      <c r="S117" s="6"/>
      <c r="T117" s="6"/>
      <c r="U117" s="6"/>
      <c r="V117" s="6"/>
      <c r="W117" s="67"/>
      <c r="AN117" s="54"/>
      <c r="AO117" s="46"/>
      <c r="AP117" s="52"/>
      <c r="AQ117" s="52"/>
      <c r="AR117" s="52"/>
      <c r="AS117" s="52"/>
      <c r="AT117" s="52"/>
      <c r="AU117" s="2"/>
      <c r="AV117" s="2"/>
      <c r="AW117" s="2"/>
      <c r="AX117" s="4"/>
    </row>
    <row r="118" spans="1:50" ht="15" customHeight="1" x14ac:dyDescent="0.2">
      <c r="A118" s="123"/>
      <c r="C118" s="40"/>
      <c r="D118" s="1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46"/>
      <c r="S118" s="6"/>
      <c r="T118" s="6"/>
      <c r="U118" s="6"/>
      <c r="V118" s="6"/>
      <c r="W118" s="67"/>
      <c r="AN118" s="52"/>
      <c r="AO118" s="52"/>
      <c r="AP118" s="52"/>
      <c r="AQ118" s="52"/>
      <c r="AR118" s="52"/>
      <c r="AS118" s="52"/>
      <c r="AT118" s="52"/>
      <c r="AU118" s="2"/>
      <c r="AV118" s="2"/>
      <c r="AW118" s="2"/>
      <c r="AX118" s="4"/>
    </row>
    <row r="119" spans="1:50" ht="15" customHeight="1" x14ac:dyDescent="0.2">
      <c r="A119" s="122" t="s">
        <v>60</v>
      </c>
      <c r="C119" s="53" t="s">
        <v>61</v>
      </c>
      <c r="D119" s="5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R119" s="45" t="s">
        <v>91</v>
      </c>
      <c r="S119" s="6"/>
      <c r="T119" s="6"/>
      <c r="U119" s="6"/>
      <c r="V119" s="6"/>
      <c r="W119" s="67"/>
      <c r="AN119" s="52"/>
      <c r="AO119" s="52"/>
      <c r="AP119" s="52"/>
      <c r="AQ119" s="52"/>
      <c r="AR119" s="52"/>
      <c r="AS119" s="52"/>
      <c r="AT119" s="52"/>
      <c r="AU119" s="2"/>
      <c r="AV119" s="2"/>
      <c r="AW119" s="2"/>
      <c r="AX119" s="4"/>
    </row>
    <row r="120" spans="1:50" ht="15" customHeight="1" x14ac:dyDescent="0.2">
      <c r="A120" s="122"/>
      <c r="C120" s="53"/>
      <c r="D120" s="5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R120" s="46"/>
      <c r="S120" s="6"/>
      <c r="T120" s="6"/>
      <c r="U120" s="6"/>
      <c r="V120" s="6"/>
      <c r="W120" s="67"/>
      <c r="AN120" s="54"/>
      <c r="AO120" s="46"/>
      <c r="AP120" s="52"/>
      <c r="AQ120" s="52"/>
      <c r="AR120" s="52"/>
      <c r="AS120" s="52"/>
      <c r="AT120" s="52"/>
      <c r="AU120" s="2"/>
      <c r="AV120" s="2"/>
      <c r="AW120" s="2"/>
      <c r="AX120" s="4"/>
    </row>
    <row r="121" spans="1:50" ht="15" customHeight="1" x14ac:dyDescent="0.2">
      <c r="A121" s="122"/>
      <c r="C121" s="53"/>
      <c r="D121" s="5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R121" s="46"/>
      <c r="S121" s="6"/>
      <c r="T121" s="6"/>
      <c r="U121" s="6"/>
      <c r="V121" s="6"/>
      <c r="W121" s="67"/>
      <c r="AE121" s="2"/>
      <c r="AF121" s="46"/>
      <c r="AG121" s="52"/>
      <c r="AH121" s="52"/>
      <c r="AI121" s="52"/>
      <c r="AJ121" s="52"/>
      <c r="AN121" s="54"/>
      <c r="AO121" s="46"/>
      <c r="AP121" s="52"/>
      <c r="AQ121" s="52"/>
      <c r="AR121" s="52"/>
      <c r="AS121" s="52"/>
      <c r="AT121" s="52"/>
      <c r="AU121" s="2"/>
      <c r="AV121" s="2"/>
      <c r="AW121" s="2"/>
      <c r="AX121" s="4"/>
    </row>
    <row r="122" spans="1:50" ht="15" customHeight="1" x14ac:dyDescent="0.2">
      <c r="A122" s="122"/>
      <c r="C122" s="53"/>
      <c r="D122" s="5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R122" s="46"/>
      <c r="S122" s="6"/>
      <c r="T122" s="6"/>
      <c r="U122" s="6"/>
      <c r="V122" s="6"/>
      <c r="W122" s="67"/>
      <c r="Y122" s="153" t="s">
        <v>42</v>
      </c>
      <c r="Z122" s="213">
        <f>(0.75*Lc)+(0.148*LR)</f>
        <v>63.078000000000003</v>
      </c>
      <c r="AA122" s="214"/>
      <c r="AB122" s="215"/>
      <c r="AC122" s="201" t="s">
        <v>3</v>
      </c>
      <c r="AE122" s="52"/>
      <c r="AF122" s="45"/>
      <c r="AG122" s="52"/>
      <c r="AH122" s="52"/>
      <c r="AI122" s="52"/>
      <c r="AJ122" s="52"/>
      <c r="AN122" s="54"/>
      <c r="AO122" s="46"/>
      <c r="AP122" s="52"/>
      <c r="AQ122" s="52"/>
      <c r="AR122" s="52"/>
      <c r="AS122" s="52"/>
      <c r="AT122" s="52"/>
      <c r="AU122" s="2"/>
      <c r="AV122" s="2"/>
      <c r="AW122" s="2"/>
      <c r="AX122" s="4"/>
    </row>
    <row r="123" spans="1:50" ht="15" customHeight="1" x14ac:dyDescent="0.2">
      <c r="A123" s="122"/>
      <c r="C123" s="53"/>
      <c r="D123" s="5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R123" s="46"/>
      <c r="S123" s="6"/>
      <c r="T123" s="6"/>
      <c r="U123" s="6"/>
      <c r="V123" s="6"/>
      <c r="W123" s="67"/>
      <c r="AN123" s="54"/>
      <c r="AO123" s="46"/>
      <c r="AP123" s="52"/>
      <c r="AQ123" s="52"/>
      <c r="AR123" s="52"/>
      <c r="AS123" s="52"/>
      <c r="AT123" s="52"/>
      <c r="AU123" s="2"/>
      <c r="AV123" s="2"/>
      <c r="AW123" s="2"/>
      <c r="AX123" s="4"/>
    </row>
    <row r="124" spans="1:50" ht="15" customHeight="1" x14ac:dyDescent="0.2">
      <c r="A124" s="123"/>
      <c r="C124" s="40"/>
      <c r="D124" s="1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R124" s="46"/>
      <c r="S124" s="6"/>
      <c r="T124" s="6"/>
      <c r="U124" s="6"/>
      <c r="V124" s="6"/>
      <c r="W124" s="67"/>
      <c r="AN124" s="52"/>
      <c r="AO124" s="52"/>
      <c r="AP124" s="52"/>
      <c r="AQ124" s="52"/>
      <c r="AR124" s="52"/>
      <c r="AS124" s="52"/>
      <c r="AT124" s="52"/>
      <c r="AU124" s="2"/>
      <c r="AV124" s="2"/>
      <c r="AW124" s="2"/>
      <c r="AX124" s="4"/>
    </row>
    <row r="125" spans="1:50" ht="15" customHeight="1" x14ac:dyDescent="0.2">
      <c r="A125" s="122" t="s">
        <v>62</v>
      </c>
      <c r="C125" s="53" t="s">
        <v>63</v>
      </c>
      <c r="D125" s="53"/>
      <c r="E125" s="6"/>
      <c r="F125" s="6"/>
      <c r="G125" s="6"/>
      <c r="H125" s="6"/>
      <c r="I125" s="6"/>
      <c r="J125" s="6"/>
      <c r="K125" s="6"/>
      <c r="L125" s="6"/>
      <c r="M125" s="6"/>
      <c r="N125" s="45" t="s">
        <v>92</v>
      </c>
      <c r="O125" s="6"/>
      <c r="P125" s="6"/>
      <c r="S125" s="6"/>
      <c r="T125" s="6"/>
      <c r="U125" s="6"/>
      <c r="V125" s="6"/>
      <c r="W125" s="67"/>
      <c r="AN125" s="52"/>
      <c r="AO125" s="52"/>
      <c r="AP125" s="52"/>
      <c r="AQ125" s="52"/>
      <c r="AR125" s="52"/>
      <c r="AS125" s="52"/>
      <c r="AT125" s="52"/>
      <c r="AU125" s="2"/>
      <c r="AV125" s="2"/>
      <c r="AW125" s="2"/>
      <c r="AX125" s="4"/>
    </row>
    <row r="126" spans="1:50" ht="15" customHeight="1" x14ac:dyDescent="0.2">
      <c r="A126" s="122"/>
      <c r="C126" s="53"/>
      <c r="D126" s="5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R126" s="46"/>
      <c r="S126" s="6"/>
      <c r="T126" s="6"/>
      <c r="U126" s="6"/>
      <c r="V126" s="6"/>
      <c r="W126" s="67"/>
      <c r="AN126" s="54"/>
      <c r="AO126" s="46"/>
      <c r="AP126" s="52"/>
      <c r="AQ126" s="52"/>
      <c r="AR126" s="52"/>
      <c r="AS126" s="52"/>
      <c r="AT126" s="52"/>
      <c r="AU126" s="2"/>
      <c r="AV126" s="2"/>
      <c r="AW126" s="2"/>
      <c r="AX126" s="4"/>
    </row>
    <row r="127" spans="1:50" ht="15" customHeight="1" x14ac:dyDescent="0.2">
      <c r="A127" s="122"/>
      <c r="C127" s="53"/>
      <c r="D127" s="5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R127" s="46"/>
      <c r="S127" s="6"/>
      <c r="T127" s="6"/>
      <c r="U127" s="6"/>
      <c r="V127" s="6"/>
      <c r="W127" s="67"/>
      <c r="AE127" s="2"/>
      <c r="AF127" s="46"/>
      <c r="AG127" s="52"/>
      <c r="AH127" s="52"/>
      <c r="AI127" s="52"/>
      <c r="AJ127" s="52"/>
      <c r="AN127" s="54"/>
      <c r="AO127" s="46"/>
      <c r="AP127" s="52"/>
      <c r="AQ127" s="52"/>
      <c r="AR127" s="52"/>
      <c r="AS127" s="52"/>
      <c r="AT127" s="52"/>
      <c r="AU127" s="2"/>
      <c r="AV127" s="2"/>
      <c r="AW127" s="2"/>
      <c r="AX127" s="4"/>
    </row>
    <row r="128" spans="1:50" ht="15" customHeight="1" x14ac:dyDescent="0.2">
      <c r="A128" s="122"/>
      <c r="C128" s="53"/>
      <c r="D128" s="5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R128" s="46"/>
      <c r="S128" s="6"/>
      <c r="T128" s="6"/>
      <c r="U128" s="6"/>
      <c r="V128" s="6"/>
      <c r="W128" s="67"/>
      <c r="Y128" s="153" t="s">
        <v>42</v>
      </c>
      <c r="Z128" s="216">
        <f xml:space="preserve"> 1/PI() * ( (1/(2*h)) + (1/(D+h)) + ((1-0.5^(h-2))/D) )</f>
        <v>0.181223224764296</v>
      </c>
      <c r="AA128" s="217"/>
      <c r="AB128" s="218"/>
      <c r="AC128" s="139"/>
      <c r="AE128" s="52"/>
      <c r="AF128" s="45"/>
      <c r="AG128" s="52"/>
      <c r="AH128" s="52"/>
      <c r="AI128" s="52"/>
      <c r="AJ128" s="52"/>
      <c r="AN128" s="54"/>
      <c r="AO128" s="46"/>
      <c r="AP128" s="52"/>
      <c r="AQ128" s="52"/>
      <c r="AR128" s="52"/>
      <c r="AS128" s="52"/>
      <c r="AT128" s="52"/>
      <c r="AU128" s="2"/>
      <c r="AV128" s="2"/>
      <c r="AW128" s="2"/>
      <c r="AX128" s="4"/>
    </row>
    <row r="129" spans="1:50" ht="15" customHeight="1" x14ac:dyDescent="0.2">
      <c r="A129" s="122"/>
      <c r="C129" s="53"/>
      <c r="D129" s="5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R129" s="46"/>
      <c r="S129" s="6"/>
      <c r="T129" s="6"/>
      <c r="U129" s="6"/>
      <c r="V129" s="6"/>
      <c r="W129" s="67"/>
      <c r="AN129" s="54"/>
      <c r="AO129" s="46"/>
      <c r="AP129" s="52"/>
      <c r="AQ129" s="52"/>
      <c r="AR129" s="52"/>
      <c r="AS129" s="52"/>
      <c r="AT129" s="52"/>
      <c r="AU129" s="2"/>
      <c r="AV129" s="2"/>
      <c r="AW129" s="2"/>
      <c r="AX129" s="4"/>
    </row>
    <row r="130" spans="1:50" ht="15" customHeight="1" x14ac:dyDescent="0.2">
      <c r="A130" s="123"/>
      <c r="C130" s="40"/>
      <c r="D130" s="1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R130" s="46"/>
      <c r="S130" s="6"/>
      <c r="T130" s="6"/>
      <c r="U130" s="6"/>
      <c r="V130" s="6"/>
      <c r="W130" s="67"/>
      <c r="AN130" s="52"/>
      <c r="AO130" s="52"/>
      <c r="AP130" s="52"/>
      <c r="AQ130" s="52"/>
      <c r="AR130" s="52"/>
      <c r="AS130" s="52"/>
      <c r="AT130" s="52"/>
      <c r="AU130" s="2"/>
      <c r="AV130" s="2"/>
      <c r="AW130" s="2"/>
      <c r="AX130" s="4"/>
    </row>
    <row r="131" spans="1:50" ht="15" customHeight="1" x14ac:dyDescent="0.2">
      <c r="A131" s="125" t="s">
        <v>64</v>
      </c>
      <c r="C131" s="47" t="s">
        <v>65</v>
      </c>
      <c r="D131" s="47"/>
      <c r="E131" s="47"/>
      <c r="F131" s="47"/>
      <c r="G131" s="47"/>
      <c r="H131" s="47"/>
      <c r="I131" s="47"/>
      <c r="J131" s="46" t="s">
        <v>93</v>
      </c>
      <c r="K131" s="47"/>
      <c r="L131" s="47"/>
      <c r="M131" s="47"/>
      <c r="N131" s="47"/>
      <c r="O131" s="47"/>
      <c r="P131" s="47"/>
      <c r="S131" s="6"/>
      <c r="T131" s="6"/>
      <c r="U131" s="6"/>
      <c r="V131" s="6"/>
      <c r="W131" s="67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55"/>
    </row>
    <row r="132" spans="1:50" ht="15" customHeight="1" x14ac:dyDescent="0.2">
      <c r="A132" s="122"/>
      <c r="C132" s="53"/>
      <c r="D132" s="5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R132" s="46"/>
      <c r="S132" s="6"/>
      <c r="T132" s="6"/>
      <c r="U132" s="6"/>
      <c r="V132" s="6"/>
      <c r="W132" s="67"/>
      <c r="AN132" s="54"/>
      <c r="AO132" s="46"/>
      <c r="AP132" s="52"/>
      <c r="AQ132" s="52"/>
      <c r="AR132" s="52"/>
      <c r="AS132" s="52"/>
      <c r="AT132" s="52"/>
      <c r="AU132" s="2"/>
      <c r="AV132" s="2"/>
      <c r="AW132" s="2"/>
      <c r="AX132" s="4"/>
    </row>
    <row r="133" spans="1:50" ht="15" customHeight="1" x14ac:dyDescent="0.2">
      <c r="A133" s="122"/>
      <c r="C133" s="53"/>
      <c r="D133" s="5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R133" s="46"/>
      <c r="S133" s="6"/>
      <c r="T133" s="6"/>
      <c r="U133" s="6"/>
      <c r="V133" s="6"/>
      <c r="W133" s="67"/>
      <c r="AE133" s="2"/>
      <c r="AF133" s="46"/>
      <c r="AG133" s="52"/>
      <c r="AH133" s="52"/>
      <c r="AI133" s="52"/>
      <c r="AJ133" s="52"/>
      <c r="AN133" s="54"/>
      <c r="AO133" s="46"/>
      <c r="AP133" s="52"/>
      <c r="AQ133" s="52"/>
      <c r="AR133" s="52"/>
      <c r="AS133" s="52"/>
      <c r="AT133" s="52"/>
      <c r="AU133" s="2"/>
      <c r="AV133" s="2"/>
      <c r="AW133" s="2"/>
      <c r="AX133" s="4"/>
    </row>
    <row r="134" spans="1:50" ht="15" customHeight="1" x14ac:dyDescent="0.2">
      <c r="A134" s="122"/>
      <c r="C134" s="53"/>
      <c r="D134" s="5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R134" s="46"/>
      <c r="S134" s="6"/>
      <c r="T134" s="6"/>
      <c r="U134" s="6"/>
      <c r="V134" s="6"/>
      <c r="W134" s="67"/>
      <c r="Y134" s="153" t="s">
        <v>42</v>
      </c>
      <c r="Z134" s="219">
        <f>ROUNDUP((p*Km*Ki*IG)/LM,0)</f>
        <v>296</v>
      </c>
      <c r="AA134" s="220"/>
      <c r="AB134" s="221"/>
      <c r="AC134" s="139" t="s">
        <v>46</v>
      </c>
      <c r="AE134" s="45"/>
      <c r="AF134" s="46"/>
      <c r="AG134" s="45"/>
      <c r="AH134" s="46" t="str">
        <f>IF(Z134&gt;Z76,"Allowable touch voltage exceeded","Touch Voltage within limit ("&amp; Z76 &amp; " Volts)")</f>
        <v>Touch Voltage within limit (571 Volts)</v>
      </c>
      <c r="AI134" s="46"/>
      <c r="AJ134" s="46"/>
      <c r="AN134" s="54"/>
      <c r="AO134" s="46"/>
      <c r="AP134" s="52"/>
      <c r="AQ134" s="52"/>
      <c r="AR134" s="52"/>
      <c r="AS134" s="52"/>
      <c r="AT134" s="52"/>
      <c r="AU134" s="2"/>
      <c r="AV134" s="2"/>
      <c r="AW134" s="2"/>
      <c r="AX134" s="4"/>
    </row>
    <row r="135" spans="1:50" ht="15" customHeight="1" x14ac:dyDescent="0.2">
      <c r="A135" s="122"/>
      <c r="C135" s="53"/>
      <c r="D135" s="5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R135" s="46"/>
      <c r="S135" s="6"/>
      <c r="T135" s="6"/>
      <c r="U135" s="6"/>
      <c r="V135" s="6"/>
      <c r="W135" s="67"/>
      <c r="AN135" s="54"/>
      <c r="AO135" s="46"/>
      <c r="AP135" s="52"/>
      <c r="AQ135" s="52"/>
      <c r="AR135" s="52"/>
      <c r="AS135" s="52"/>
      <c r="AT135" s="52"/>
      <c r="AU135" s="2"/>
      <c r="AV135" s="2"/>
      <c r="AW135" s="2"/>
      <c r="AX135" s="4"/>
    </row>
    <row r="136" spans="1:50" ht="15" customHeight="1" x14ac:dyDescent="0.2">
      <c r="A136" s="123"/>
      <c r="C136" s="40"/>
      <c r="D136" s="1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R136" s="46"/>
      <c r="S136" s="6"/>
      <c r="T136" s="6"/>
      <c r="U136" s="6"/>
      <c r="V136" s="6"/>
      <c r="W136" s="67"/>
      <c r="AN136" s="52"/>
      <c r="AO136" s="52"/>
      <c r="AP136" s="52"/>
      <c r="AQ136" s="52"/>
      <c r="AR136" s="52"/>
      <c r="AS136" s="52"/>
      <c r="AT136" s="52"/>
      <c r="AU136" s="2"/>
      <c r="AV136" s="2"/>
      <c r="AW136" s="2"/>
      <c r="AX136" s="4"/>
    </row>
    <row r="137" spans="1:50" ht="15" customHeight="1" x14ac:dyDescent="0.2">
      <c r="A137" s="125" t="s">
        <v>66</v>
      </c>
      <c r="C137" s="47" t="s">
        <v>67</v>
      </c>
      <c r="D137" s="47"/>
      <c r="E137" s="47"/>
      <c r="F137" s="47"/>
      <c r="G137" s="47"/>
      <c r="H137" s="47"/>
      <c r="I137" s="47"/>
      <c r="J137" s="46" t="s">
        <v>94</v>
      </c>
      <c r="K137" s="47"/>
      <c r="L137" s="47"/>
      <c r="M137" s="47"/>
      <c r="N137" s="47"/>
      <c r="O137" s="47"/>
      <c r="P137" s="47"/>
      <c r="S137" s="47"/>
      <c r="T137" s="51"/>
      <c r="U137" s="6"/>
      <c r="V137" s="6"/>
      <c r="W137" s="67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55"/>
    </row>
    <row r="138" spans="1:50" ht="15" customHeight="1" x14ac:dyDescent="0.2">
      <c r="A138" s="125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R138" s="46"/>
      <c r="S138" s="47"/>
      <c r="T138" s="51"/>
      <c r="U138" s="6"/>
      <c r="V138" s="6"/>
      <c r="W138" s="67"/>
      <c r="Y138" s="17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55"/>
    </row>
    <row r="139" spans="1:50" ht="15" customHeight="1" x14ac:dyDescent="0.2">
      <c r="A139" s="125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R139" s="46"/>
      <c r="S139" s="47"/>
      <c r="T139" s="51"/>
      <c r="U139" s="6"/>
      <c r="V139" s="6"/>
      <c r="W139" s="67"/>
      <c r="Y139" s="176"/>
      <c r="AE139" s="2"/>
      <c r="AF139" s="46"/>
      <c r="AG139" s="52"/>
      <c r="AH139" s="52"/>
      <c r="AI139" s="52"/>
      <c r="AJ139" s="52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55"/>
    </row>
    <row r="140" spans="1:50" ht="15" customHeight="1" x14ac:dyDescent="0.2">
      <c r="A140" s="125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R140" s="46"/>
      <c r="S140" s="47"/>
      <c r="T140" s="51"/>
      <c r="U140" s="6"/>
      <c r="V140" s="6"/>
      <c r="W140" s="67"/>
      <c r="Y140" s="153" t="s">
        <v>42</v>
      </c>
      <c r="Z140" s="219">
        <f>(R7*Z128*Z110*R5)/Z122</f>
        <v>276.47093969484831</v>
      </c>
      <c r="AA140" s="220"/>
      <c r="AB140" s="221"/>
      <c r="AC140" s="139" t="s">
        <v>46</v>
      </c>
      <c r="AE140" s="45"/>
      <c r="AF140" s="46"/>
      <c r="AG140" s="45"/>
      <c r="AH140" s="46" t="str">
        <f>IF(Z140&gt;Z82,"Allowable step voltage exceeded","Step voltage within limit (" &amp; Z82 &amp; " Volts)")</f>
        <v>Step voltage within limit (1811 Volts)</v>
      </c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55"/>
    </row>
    <row r="141" spans="1:50" ht="15" customHeight="1" x14ac:dyDescent="0.2">
      <c r="A141" s="125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R141" s="46"/>
      <c r="S141" s="47"/>
      <c r="T141" s="51"/>
      <c r="U141" s="6"/>
      <c r="V141" s="6"/>
      <c r="W141" s="67"/>
      <c r="Y141" s="176"/>
      <c r="Z141" s="176"/>
      <c r="AA141" s="176"/>
      <c r="AB141" s="176"/>
      <c r="AC141" s="177"/>
      <c r="AD141" s="178"/>
      <c r="AE141" s="178"/>
      <c r="AF141" s="179"/>
      <c r="AG141" s="176"/>
      <c r="AH141" s="180"/>
      <c r="AI141" s="181"/>
      <c r="AJ141" s="45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55"/>
    </row>
    <row r="142" spans="1:50" ht="15" customHeight="1" x14ac:dyDescent="0.2">
      <c r="A142" s="125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R142" s="46"/>
      <c r="S142" s="47"/>
      <c r="T142" s="51"/>
      <c r="U142" s="6"/>
      <c r="V142" s="6"/>
      <c r="W142" s="67"/>
      <c r="Y142" s="176"/>
      <c r="Z142" s="176"/>
      <c r="AA142" s="176"/>
      <c r="AB142" s="176"/>
      <c r="AC142" s="177"/>
      <c r="AD142" s="178"/>
      <c r="AE142" s="178"/>
      <c r="AF142" s="179"/>
      <c r="AG142" s="176"/>
      <c r="AH142" s="180"/>
      <c r="AI142" s="181"/>
      <c r="AJ142" s="45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55"/>
    </row>
    <row r="143" spans="1:50" ht="15" customHeight="1" x14ac:dyDescent="0.2">
      <c r="A143" s="56"/>
      <c r="B143" s="19"/>
      <c r="C143" s="1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19"/>
      <c r="X143" s="19"/>
      <c r="Y143" s="182"/>
      <c r="Z143" s="182"/>
      <c r="AA143" s="182"/>
      <c r="AB143" s="67"/>
      <c r="AC143" s="67"/>
      <c r="AD143" s="67"/>
      <c r="AE143" s="67"/>
      <c r="AF143" s="67"/>
      <c r="AG143" s="67"/>
      <c r="AH143" s="67"/>
      <c r="AI143" s="67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4"/>
    </row>
    <row r="144" spans="1:50" ht="15" customHeight="1" x14ac:dyDescent="0.2">
      <c r="A144" s="126" t="s">
        <v>68</v>
      </c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8"/>
    </row>
    <row r="145" spans="1:50" ht="15" customHeight="1" x14ac:dyDescent="0.2">
      <c r="A145" s="129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1"/>
    </row>
    <row r="146" spans="1:50" ht="15" customHeight="1" x14ac:dyDescent="0.2">
      <c r="A146" s="57" t="s">
        <v>69</v>
      </c>
      <c r="B146" s="37" t="s">
        <v>70</v>
      </c>
      <c r="C146" s="4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4"/>
    </row>
    <row r="147" spans="1:50" ht="15" customHeight="1" x14ac:dyDescent="0.2">
      <c r="A147" s="57"/>
      <c r="B147" s="37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60"/>
    </row>
    <row r="148" spans="1:50" ht="15" customHeight="1" x14ac:dyDescent="0.2">
      <c r="A148" s="58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2"/>
    </row>
    <row r="149" spans="1:50" ht="15" customHeight="1" thickBot="1" x14ac:dyDescent="0.25">
      <c r="A149" s="63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5"/>
    </row>
    <row r="150" spans="1:50" ht="15" customHeight="1" x14ac:dyDescent="0.2">
      <c r="A150" s="113"/>
      <c r="B150" s="113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</row>
    <row r="151" spans="1:50" ht="15" customHeight="1" x14ac:dyDescent="0.2">
      <c r="A151" s="113"/>
      <c r="B151" s="113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</row>
    <row r="152" spans="1:50" ht="15" customHeight="1" x14ac:dyDescent="0.2">
      <c r="A152" s="113"/>
      <c r="B152" s="113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</row>
    <row r="153" spans="1:50" ht="15" customHeight="1" x14ac:dyDescent="0.2">
      <c r="A153" s="113"/>
      <c r="B153" s="113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3"/>
      <c r="AS153" s="13"/>
      <c r="AT153" s="13"/>
      <c r="AU153" s="13"/>
      <c r="AV153" s="13"/>
      <c r="AW153" s="13"/>
      <c r="AX153" s="13"/>
    </row>
    <row r="154" spans="1:50" ht="15" customHeight="1" x14ac:dyDescent="0.2">
      <c r="A154" s="115"/>
      <c r="B154" s="115"/>
      <c r="C154" s="116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8"/>
      <c r="AS154" s="118"/>
      <c r="AT154" s="118"/>
      <c r="AU154" s="118"/>
      <c r="AV154" s="118"/>
      <c r="AW154" s="118"/>
      <c r="AX154" s="118"/>
    </row>
    <row r="155" spans="1:50" ht="15" customHeight="1" x14ac:dyDescent="0.2">
      <c r="A155" s="119"/>
      <c r="B155" s="119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8"/>
      <c r="AS155" s="118"/>
      <c r="AT155" s="118"/>
      <c r="AU155" s="118"/>
      <c r="AV155" s="118"/>
      <c r="AW155" s="118"/>
      <c r="AX155" s="118"/>
    </row>
    <row r="156" spans="1:50" ht="15" customHeight="1" x14ac:dyDescent="0.2">
      <c r="A156" s="119"/>
      <c r="B156" s="119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8"/>
      <c r="AS156" s="118"/>
      <c r="AT156" s="118"/>
      <c r="AU156" s="118"/>
      <c r="AV156" s="118"/>
      <c r="AW156" s="118"/>
      <c r="AX156" s="118"/>
    </row>
  </sheetData>
  <mergeCells count="48">
    <mergeCell ref="AQ25:AT26"/>
    <mergeCell ref="Y26:AO26"/>
    <mergeCell ref="R5:T5"/>
    <mergeCell ref="R6:T6"/>
    <mergeCell ref="R7:T7"/>
    <mergeCell ref="R8:T8"/>
    <mergeCell ref="R9:T9"/>
    <mergeCell ref="R10:T10"/>
    <mergeCell ref="R11:T11"/>
    <mergeCell ref="R12:T12"/>
    <mergeCell ref="R14:T14"/>
    <mergeCell ref="R15:T15"/>
    <mergeCell ref="AK21:AL21"/>
    <mergeCell ref="AQ6:AR6"/>
    <mergeCell ref="AU11:AV11"/>
    <mergeCell ref="AF23:AG23"/>
    <mergeCell ref="R13:T13"/>
    <mergeCell ref="Z48:AB48"/>
    <mergeCell ref="R16:T16"/>
    <mergeCell ref="R17:T17"/>
    <mergeCell ref="R18:T18"/>
    <mergeCell ref="R21:T21"/>
    <mergeCell ref="R22:T22"/>
    <mergeCell ref="R23:T23"/>
    <mergeCell ref="R24:T24"/>
    <mergeCell ref="R25:T25"/>
    <mergeCell ref="R26:T26"/>
    <mergeCell ref="R27:T27"/>
    <mergeCell ref="R28:T28"/>
    <mergeCell ref="R29:T29"/>
    <mergeCell ref="R35:T35"/>
    <mergeCell ref="Z76:AB76"/>
    <mergeCell ref="Z66:AB66"/>
    <mergeCell ref="Z60:AB60"/>
    <mergeCell ref="Z54:AB54"/>
    <mergeCell ref="Z128:AB128"/>
    <mergeCell ref="Z134:AB134"/>
    <mergeCell ref="Z140:AB140"/>
    <mergeCell ref="Z82:AB82"/>
    <mergeCell ref="Z92:AB92"/>
    <mergeCell ref="Z98:AB98"/>
    <mergeCell ref="Z104:AB104"/>
    <mergeCell ref="Z110:AB110"/>
    <mergeCell ref="AJ28:AK28"/>
    <mergeCell ref="AN29:AO29"/>
    <mergeCell ref="AU31:AV31"/>
    <mergeCell ref="Z116:AB116"/>
    <mergeCell ref="Z122:AB122"/>
  </mergeCells>
  <conditionalFormatting sqref="AH134">
    <cfRule type="expression" dxfId="1" priority="20" stopIfTrue="1">
      <formula>$Z$134&gt;$Z$76</formula>
    </cfRule>
  </conditionalFormatting>
  <conditionalFormatting sqref="AK138:AK142 AH140">
    <cfRule type="expression" dxfId="0" priority="22" stopIfTrue="1">
      <formula>$Z$140&gt;$Z$82</formula>
    </cfRule>
  </conditionalFormatting>
  <pageMargins left="0.37" right="0.34" top="0.76" bottom="0.37" header="0.36" footer="0.21"/>
  <pageSetup paperSize="9" scale="5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6"/>
  <sheetViews>
    <sheetView view="pageBreakPreview" topLeftCell="A7" zoomScaleNormal="100" workbookViewId="0">
      <selection activeCell="E44" sqref="D44:E44"/>
    </sheetView>
  </sheetViews>
  <sheetFormatPr defaultRowHeight="12.75" x14ac:dyDescent="0.2"/>
  <cols>
    <col min="1" max="2" width="3.28515625" style="70" customWidth="1"/>
    <col min="3" max="3" width="5" style="70" customWidth="1"/>
    <col min="4" max="25" width="3.28515625" style="70" customWidth="1"/>
    <col min="26" max="26" width="3" style="70" customWidth="1"/>
    <col min="27" max="50" width="3.28515625" style="70" customWidth="1"/>
    <col min="51" max="51" width="11.140625" style="70" customWidth="1"/>
    <col min="52" max="52" width="10.7109375" style="70" customWidth="1"/>
    <col min="53" max="16384" width="9.140625" style="70"/>
  </cols>
  <sheetData>
    <row r="1" spans="1:50" ht="15" customHeight="1" x14ac:dyDescent="0.2">
      <c r="A1" s="248" t="s">
        <v>95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50"/>
    </row>
    <row r="2" spans="1:50" ht="15" customHeight="1" x14ac:dyDescent="0.2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3"/>
    </row>
    <row r="3" spans="1:50" ht="15" customHeight="1" x14ac:dyDescent="0.2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3"/>
    </row>
    <row r="4" spans="1:50" ht="1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6"/>
    </row>
    <row r="5" spans="1:50" ht="15" customHeight="1" x14ac:dyDescent="0.2">
      <c r="A5" s="74"/>
      <c r="B5" s="77" t="s">
        <v>34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7" t="s">
        <v>56</v>
      </c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6"/>
    </row>
    <row r="6" spans="1:50" ht="15" customHeight="1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6"/>
    </row>
    <row r="7" spans="1:50" ht="15" customHeight="1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6"/>
    </row>
    <row r="8" spans="1:50" ht="15" customHeight="1" x14ac:dyDescent="0.2">
      <c r="A8" s="74"/>
      <c r="B8" s="77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7" t="s">
        <v>58</v>
      </c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6"/>
    </row>
    <row r="9" spans="1:50" ht="15" customHeight="1" x14ac:dyDescent="0.2">
      <c r="A9" s="74"/>
      <c r="B9" s="77" t="s">
        <v>36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6"/>
    </row>
    <row r="10" spans="1:50" ht="15" customHeight="1" x14ac:dyDescent="0.2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6"/>
    </row>
    <row r="11" spans="1:50" ht="15" customHeight="1" x14ac:dyDescent="0.2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7" t="s">
        <v>60</v>
      </c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6"/>
    </row>
    <row r="12" spans="1:50" ht="15" customHeight="1" x14ac:dyDescent="0.2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6"/>
    </row>
    <row r="13" spans="1:50" ht="15" customHeight="1" x14ac:dyDescent="0.2">
      <c r="A13" s="74"/>
      <c r="B13" s="77" t="s">
        <v>38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6"/>
    </row>
    <row r="14" spans="1:50" ht="15" customHeight="1" x14ac:dyDescent="0.2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7" t="s">
        <v>62</v>
      </c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6"/>
    </row>
    <row r="15" spans="1:50" ht="15" customHeight="1" x14ac:dyDescent="0.2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6"/>
    </row>
    <row r="16" spans="1:50" ht="15" customHeight="1" x14ac:dyDescent="0.2">
      <c r="A16" s="74"/>
      <c r="B16" s="77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6"/>
    </row>
    <row r="17" spans="1:50" ht="15" customHeight="1" x14ac:dyDescent="0.2">
      <c r="A17" s="74"/>
      <c r="B17" s="77" t="s">
        <v>40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6"/>
    </row>
    <row r="18" spans="1:50" ht="15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7" t="s">
        <v>64</v>
      </c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6"/>
    </row>
    <row r="19" spans="1:50" ht="15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6"/>
    </row>
    <row r="20" spans="1:50" ht="15" customHeight="1" x14ac:dyDescent="0.2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8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6"/>
    </row>
    <row r="21" spans="1:50" ht="15" customHeight="1" x14ac:dyDescent="0.2">
      <c r="A21" s="74"/>
      <c r="B21" s="77" t="s">
        <v>44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6"/>
    </row>
    <row r="22" spans="1:50" ht="15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7" t="s">
        <v>66</v>
      </c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6"/>
    </row>
    <row r="23" spans="1:50" ht="15" customHeight="1" x14ac:dyDescent="0.2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6"/>
    </row>
    <row r="24" spans="1:50" ht="15" customHeight="1" x14ac:dyDescent="0.2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8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6"/>
    </row>
    <row r="25" spans="1:50" ht="15" customHeight="1" x14ac:dyDescent="0.2">
      <c r="A25" s="74"/>
      <c r="B25" s="77" t="s">
        <v>47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7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6"/>
    </row>
    <row r="26" spans="1:50" ht="15" customHeight="1" x14ac:dyDescent="0.2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7" t="s">
        <v>96</v>
      </c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6"/>
    </row>
    <row r="27" spans="1:50" ht="15" customHeight="1" x14ac:dyDescent="0.2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6"/>
    </row>
    <row r="28" spans="1:50" ht="15" customHeight="1" x14ac:dyDescent="0.2">
      <c r="A28" s="74"/>
      <c r="B28" s="77" t="s">
        <v>50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6"/>
    </row>
    <row r="29" spans="1:50" ht="15" customHeight="1" x14ac:dyDescent="0.2">
      <c r="A29" s="74"/>
      <c r="B29" s="77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7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6"/>
    </row>
    <row r="30" spans="1:50" ht="15" customHeight="1" x14ac:dyDescent="0.2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7" t="s">
        <v>97</v>
      </c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6"/>
    </row>
    <row r="31" spans="1:50" ht="15" customHeight="1" x14ac:dyDescent="0.25">
      <c r="A31" s="74"/>
      <c r="B31" s="77" t="s">
        <v>52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9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6"/>
    </row>
    <row r="32" spans="1:50" ht="15" customHeight="1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7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</row>
    <row r="33" spans="1:50" ht="15" customHeight="1" x14ac:dyDescent="0.2">
      <c r="A33" s="74"/>
      <c r="B33" s="77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7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</row>
    <row r="34" spans="1:50" ht="15" customHeight="1" x14ac:dyDescent="0.2">
      <c r="A34" s="74"/>
      <c r="B34" s="77" t="s">
        <v>54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7" t="s">
        <v>98</v>
      </c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6"/>
    </row>
    <row r="35" spans="1:50" ht="15" customHeight="1" x14ac:dyDescent="0.2">
      <c r="A35" s="74"/>
      <c r="B35" s="7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6"/>
    </row>
    <row r="36" spans="1:50" ht="15" customHeight="1" x14ac:dyDescent="0.2">
      <c r="A36" s="74"/>
      <c r="B36" s="7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6"/>
    </row>
    <row r="37" spans="1:50" ht="15" customHeight="1" x14ac:dyDescent="0.2">
      <c r="A37" s="74"/>
      <c r="B37" s="77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6"/>
    </row>
    <row r="38" spans="1:50" ht="15" customHeight="1" x14ac:dyDescent="0.2">
      <c r="A38" s="74"/>
      <c r="B38" s="77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6"/>
    </row>
    <row r="39" spans="1:50" ht="15" customHeight="1" x14ac:dyDescent="0.2">
      <c r="A39" s="74"/>
      <c r="B39" s="77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6"/>
    </row>
    <row r="40" spans="1:50" ht="15" customHeight="1" x14ac:dyDescent="0.2">
      <c r="A40" s="74"/>
      <c r="B40" s="77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6"/>
    </row>
    <row r="41" spans="1:50" ht="15" customHeight="1" x14ac:dyDescent="0.2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6"/>
    </row>
    <row r="42" spans="1:50" ht="15" customHeight="1" x14ac:dyDescent="0.2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6"/>
    </row>
    <row r="43" spans="1:50" ht="15" customHeight="1" x14ac:dyDescent="0.2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6"/>
    </row>
    <row r="44" spans="1:50" ht="15" customHeight="1" x14ac:dyDescent="0.2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6"/>
    </row>
    <row r="45" spans="1:50" ht="15" customHeight="1" x14ac:dyDescent="0.2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6"/>
    </row>
    <row r="46" spans="1:50" ht="15" customHeight="1" x14ac:dyDescent="0.2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6"/>
    </row>
    <row r="47" spans="1:50" ht="15" customHeight="1" x14ac:dyDescent="0.2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6"/>
    </row>
    <row r="48" spans="1:50" ht="15" customHeight="1" x14ac:dyDescent="0.2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6"/>
    </row>
    <row r="49" spans="1:50" ht="15" customHeight="1" x14ac:dyDescent="0.2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6"/>
    </row>
    <row r="50" spans="1:50" ht="15" customHeight="1" x14ac:dyDescent="0.2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6"/>
    </row>
    <row r="51" spans="1:50" ht="15" customHeight="1" x14ac:dyDescent="0.2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6"/>
    </row>
    <row r="52" spans="1:50" ht="15" customHeight="1" x14ac:dyDescent="0.2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6"/>
    </row>
    <row r="53" spans="1:50" ht="15" customHeight="1" x14ac:dyDescent="0.2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6"/>
    </row>
    <row r="54" spans="1:50" ht="15" customHeight="1" x14ac:dyDescent="0.2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6"/>
    </row>
    <row r="55" spans="1:50" ht="15" customHeight="1" x14ac:dyDescent="0.2">
      <c r="A55" s="74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6"/>
    </row>
    <row r="56" spans="1:50" ht="15" customHeight="1" x14ac:dyDescent="0.2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6"/>
    </row>
    <row r="57" spans="1:50" ht="15" customHeight="1" x14ac:dyDescent="0.2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6"/>
    </row>
    <row r="58" spans="1:50" ht="15" customHeight="1" x14ac:dyDescent="0.2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6"/>
    </row>
    <row r="59" spans="1:50" ht="15" customHeight="1" x14ac:dyDescent="0.2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6"/>
    </row>
    <row r="60" spans="1:50" ht="15" customHeight="1" x14ac:dyDescent="0.2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6"/>
    </row>
    <row r="61" spans="1:50" ht="15" customHeight="1" x14ac:dyDescent="0.2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6"/>
    </row>
    <row r="62" spans="1:50" ht="15" customHeight="1" x14ac:dyDescent="0.2">
      <c r="A62" s="7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6"/>
    </row>
    <row r="63" spans="1:50" ht="15" customHeight="1" x14ac:dyDescent="0.2">
      <c r="A63" s="7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6"/>
    </row>
    <row r="64" spans="1:50" ht="15" customHeight="1" x14ac:dyDescent="0.2">
      <c r="A64" s="7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6"/>
    </row>
    <row r="65" spans="1:50" ht="15" customHeight="1" x14ac:dyDescent="0.2">
      <c r="A65" s="7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6"/>
    </row>
    <row r="66" spans="1:50" ht="15" customHeight="1" x14ac:dyDescent="0.2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6"/>
    </row>
    <row r="67" spans="1:50" ht="15" customHeight="1" x14ac:dyDescent="0.2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6"/>
    </row>
    <row r="68" spans="1:50" ht="15" customHeight="1" x14ac:dyDescent="0.2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6"/>
    </row>
    <row r="69" spans="1:50" ht="15" customHeight="1" x14ac:dyDescent="0.2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6"/>
    </row>
    <row r="70" spans="1:50" ht="15" customHeight="1" x14ac:dyDescent="0.2">
      <c r="A70" s="7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6"/>
    </row>
    <row r="71" spans="1:50" ht="15" customHeight="1" x14ac:dyDescent="0.2">
      <c r="A71" s="74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6"/>
    </row>
    <row r="72" spans="1:50" ht="15" customHeight="1" x14ac:dyDescent="0.2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6"/>
    </row>
    <row r="73" spans="1:50" ht="15" customHeight="1" x14ac:dyDescent="0.2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6"/>
    </row>
    <row r="74" spans="1:50" ht="15" customHeight="1" x14ac:dyDescent="0.2">
      <c r="A74" s="7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6"/>
    </row>
    <row r="75" spans="1:50" ht="1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6"/>
    </row>
    <row r="76" spans="1:50" ht="15" customHeight="1" x14ac:dyDescent="0.2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6"/>
    </row>
    <row r="77" spans="1:50" ht="15" customHeight="1" x14ac:dyDescent="0.2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6"/>
    </row>
    <row r="78" spans="1:50" ht="15" customHeight="1" thickBot="1" x14ac:dyDescent="0.25">
      <c r="A78" s="80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2"/>
    </row>
    <row r="79" spans="1:50" ht="15" customHeight="1" x14ac:dyDescent="0.2">
      <c r="A79" s="254"/>
      <c r="B79" s="255"/>
      <c r="C79" s="256"/>
      <c r="D79" s="257"/>
      <c r="E79" s="258"/>
      <c r="F79" s="259"/>
      <c r="G79" s="260"/>
      <c r="H79" s="260"/>
      <c r="I79" s="260"/>
      <c r="J79" s="260"/>
      <c r="K79" s="260"/>
      <c r="L79" s="260"/>
      <c r="M79" s="260"/>
      <c r="N79" s="260"/>
      <c r="O79" s="261"/>
      <c r="P79" s="256"/>
      <c r="Q79" s="257"/>
      <c r="R79" s="258"/>
      <c r="S79" s="256"/>
      <c r="T79" s="257"/>
      <c r="U79" s="258"/>
      <c r="V79" s="256"/>
      <c r="W79" s="257"/>
      <c r="X79" s="258"/>
      <c r="Y79" s="262" t="s">
        <v>99</v>
      </c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4"/>
    </row>
    <row r="80" spans="1:50" ht="15" customHeight="1" x14ac:dyDescent="0.2">
      <c r="A80" s="269"/>
      <c r="B80" s="270"/>
      <c r="C80" s="271"/>
      <c r="D80" s="272"/>
      <c r="E80" s="273"/>
      <c r="F80" s="271"/>
      <c r="G80" s="272"/>
      <c r="H80" s="272"/>
      <c r="I80" s="272"/>
      <c r="J80" s="272"/>
      <c r="K80" s="272"/>
      <c r="L80" s="272"/>
      <c r="M80" s="272"/>
      <c r="N80" s="272"/>
      <c r="O80" s="273"/>
      <c r="P80" s="271"/>
      <c r="Q80" s="272"/>
      <c r="R80" s="273"/>
      <c r="S80" s="271"/>
      <c r="T80" s="272"/>
      <c r="U80" s="273"/>
      <c r="V80" s="271"/>
      <c r="W80" s="272"/>
      <c r="X80" s="273"/>
      <c r="Y80" s="265"/>
      <c r="Z80" s="263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4"/>
    </row>
    <row r="81" spans="1:50" ht="15" customHeight="1" x14ac:dyDescent="0.2">
      <c r="A81" s="269"/>
      <c r="B81" s="270"/>
      <c r="C81" s="271"/>
      <c r="D81" s="272"/>
      <c r="E81" s="273"/>
      <c r="F81" s="271"/>
      <c r="G81" s="272"/>
      <c r="H81" s="272"/>
      <c r="I81" s="272"/>
      <c r="J81" s="272"/>
      <c r="K81" s="272"/>
      <c r="L81" s="272"/>
      <c r="M81" s="272"/>
      <c r="N81" s="272"/>
      <c r="O81" s="273"/>
      <c r="P81" s="271"/>
      <c r="Q81" s="272"/>
      <c r="R81" s="273"/>
      <c r="S81" s="271"/>
      <c r="T81" s="272"/>
      <c r="U81" s="273"/>
      <c r="V81" s="271"/>
      <c r="W81" s="272"/>
      <c r="X81" s="273"/>
      <c r="Y81" s="266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8"/>
    </row>
    <row r="82" spans="1:50" ht="15" customHeight="1" x14ac:dyDescent="0.2">
      <c r="A82" s="269"/>
      <c r="B82" s="270"/>
      <c r="C82" s="271"/>
      <c r="D82" s="272"/>
      <c r="E82" s="273"/>
      <c r="F82" s="271"/>
      <c r="G82" s="272"/>
      <c r="H82" s="272"/>
      <c r="I82" s="272"/>
      <c r="J82" s="272"/>
      <c r="K82" s="272"/>
      <c r="L82" s="272"/>
      <c r="M82" s="272"/>
      <c r="N82" s="272"/>
      <c r="O82" s="273"/>
      <c r="P82" s="271"/>
      <c r="Q82" s="272"/>
      <c r="R82" s="273"/>
      <c r="S82" s="271"/>
      <c r="T82" s="272"/>
      <c r="U82" s="273"/>
      <c r="V82" s="271"/>
      <c r="W82" s="272"/>
      <c r="X82" s="273"/>
      <c r="Y82" s="274" t="s">
        <v>71</v>
      </c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6"/>
      <c r="AR82" s="277" t="s">
        <v>72</v>
      </c>
      <c r="AS82" s="278"/>
      <c r="AT82" s="278"/>
      <c r="AU82" s="279"/>
      <c r="AV82" s="277" t="s">
        <v>73</v>
      </c>
      <c r="AW82" s="278"/>
      <c r="AX82" s="280"/>
    </row>
    <row r="83" spans="1:50" ht="15" customHeight="1" x14ac:dyDescent="0.2">
      <c r="A83" s="281" t="s">
        <v>15</v>
      </c>
      <c r="B83" s="282"/>
      <c r="C83" s="283"/>
      <c r="D83" s="284"/>
      <c r="E83" s="285"/>
      <c r="F83" s="286" t="s">
        <v>100</v>
      </c>
      <c r="G83" s="287"/>
      <c r="H83" s="287"/>
      <c r="I83" s="287"/>
      <c r="J83" s="287"/>
      <c r="K83" s="287"/>
      <c r="L83" s="287"/>
      <c r="M83" s="287"/>
      <c r="N83" s="287"/>
      <c r="O83" s="288"/>
      <c r="P83" s="289" t="s">
        <v>101</v>
      </c>
      <c r="Q83" s="284"/>
      <c r="R83" s="285"/>
      <c r="S83" s="289" t="s">
        <v>102</v>
      </c>
      <c r="T83" s="284"/>
      <c r="U83" s="285"/>
      <c r="V83" s="289" t="s">
        <v>103</v>
      </c>
      <c r="W83" s="284"/>
      <c r="X83" s="285"/>
      <c r="Y83" s="290" t="s">
        <v>104</v>
      </c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2"/>
      <c r="AR83" s="296" t="s">
        <v>105</v>
      </c>
      <c r="AS83" s="297"/>
      <c r="AT83" s="297"/>
      <c r="AU83" s="298"/>
      <c r="AV83" s="296">
        <v>0</v>
      </c>
      <c r="AW83" s="297"/>
      <c r="AX83" s="305"/>
    </row>
    <row r="84" spans="1:50" ht="15" customHeight="1" x14ac:dyDescent="0.2">
      <c r="A84" s="308" t="s">
        <v>74</v>
      </c>
      <c r="B84" s="309"/>
      <c r="C84" s="312" t="s">
        <v>75</v>
      </c>
      <c r="D84" s="312"/>
      <c r="E84" s="312"/>
      <c r="F84" s="314" t="s">
        <v>76</v>
      </c>
      <c r="G84" s="315"/>
      <c r="H84" s="315"/>
      <c r="I84" s="315"/>
      <c r="J84" s="315"/>
      <c r="K84" s="315"/>
      <c r="L84" s="315"/>
      <c r="M84" s="315"/>
      <c r="N84" s="315"/>
      <c r="O84" s="316"/>
      <c r="P84" s="312" t="s">
        <v>77</v>
      </c>
      <c r="Q84" s="312"/>
      <c r="R84" s="312"/>
      <c r="S84" s="312" t="s">
        <v>78</v>
      </c>
      <c r="T84" s="312"/>
      <c r="U84" s="312"/>
      <c r="V84" s="312" t="s">
        <v>79</v>
      </c>
      <c r="W84" s="312"/>
      <c r="X84" s="312"/>
      <c r="Y84" s="290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2"/>
      <c r="AR84" s="299"/>
      <c r="AS84" s="300"/>
      <c r="AT84" s="300"/>
      <c r="AU84" s="301"/>
      <c r="AV84" s="299"/>
      <c r="AW84" s="300"/>
      <c r="AX84" s="306"/>
    </row>
    <row r="85" spans="1:50" ht="15" customHeight="1" thickBot="1" x14ac:dyDescent="0.25">
      <c r="A85" s="310"/>
      <c r="B85" s="311"/>
      <c r="C85" s="313"/>
      <c r="D85" s="313"/>
      <c r="E85" s="313"/>
      <c r="F85" s="317"/>
      <c r="G85" s="318"/>
      <c r="H85" s="318"/>
      <c r="I85" s="318"/>
      <c r="J85" s="318"/>
      <c r="K85" s="318"/>
      <c r="L85" s="318"/>
      <c r="M85" s="318"/>
      <c r="N85" s="318"/>
      <c r="O85" s="319"/>
      <c r="P85" s="313"/>
      <c r="Q85" s="313"/>
      <c r="R85" s="313"/>
      <c r="S85" s="313"/>
      <c r="T85" s="313"/>
      <c r="U85" s="313"/>
      <c r="V85" s="313"/>
      <c r="W85" s="313"/>
      <c r="X85" s="313"/>
      <c r="Y85" s="293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5"/>
      <c r="AR85" s="302"/>
      <c r="AS85" s="303"/>
      <c r="AT85" s="303"/>
      <c r="AU85" s="304"/>
      <c r="AV85" s="302"/>
      <c r="AW85" s="303"/>
      <c r="AX85" s="307"/>
    </row>
    <row r="86" spans="1:50" ht="15" customHeight="1" x14ac:dyDescent="0.2"/>
    <row r="87" spans="1:50" ht="15" customHeight="1" x14ac:dyDescent="0.2"/>
    <row r="88" spans="1:50" ht="15" customHeight="1" x14ac:dyDescent="0.2"/>
    <row r="89" spans="1:50" ht="15" customHeight="1" x14ac:dyDescent="0.2"/>
    <row r="90" spans="1:50" ht="15" customHeight="1" x14ac:dyDescent="0.2"/>
    <row r="91" spans="1:50" ht="15" customHeight="1" x14ac:dyDescent="0.2"/>
    <row r="92" spans="1:50" ht="15" customHeight="1" x14ac:dyDescent="0.2"/>
    <row r="93" spans="1:50" ht="15" customHeight="1" x14ac:dyDescent="0.2"/>
    <row r="94" spans="1:50" ht="15" customHeight="1" x14ac:dyDescent="0.2"/>
    <row r="95" spans="1:50" ht="15" customHeight="1" x14ac:dyDescent="0.2"/>
    <row r="96" spans="1:50" ht="15" customHeight="1" x14ac:dyDescent="0.2"/>
  </sheetData>
  <mergeCells count="44">
    <mergeCell ref="AV83:AX85"/>
    <mergeCell ref="A84:B85"/>
    <mergeCell ref="C84:E85"/>
    <mergeCell ref="F84:O85"/>
    <mergeCell ref="P84:R85"/>
    <mergeCell ref="S84:U85"/>
    <mergeCell ref="V84:X85"/>
    <mergeCell ref="AR82:AU82"/>
    <mergeCell ref="AV82:AX82"/>
    <mergeCell ref="A83:B83"/>
    <mergeCell ref="C83:E83"/>
    <mergeCell ref="F83:O83"/>
    <mergeCell ref="P83:R83"/>
    <mergeCell ref="S83:U83"/>
    <mergeCell ref="V83:X83"/>
    <mergeCell ref="Y83:AQ85"/>
    <mergeCell ref="A82:B82"/>
    <mergeCell ref="C82:E82"/>
    <mergeCell ref="F82:O82"/>
    <mergeCell ref="P82:R82"/>
    <mergeCell ref="S82:U82"/>
    <mergeCell ref="V82:X82"/>
    <mergeCell ref="AR83:AU85"/>
    <mergeCell ref="F81:O81"/>
    <mergeCell ref="P81:R81"/>
    <mergeCell ref="S81:U81"/>
    <mergeCell ref="V81:X81"/>
    <mergeCell ref="Y82:AQ82"/>
    <mergeCell ref="A1:AX2"/>
    <mergeCell ref="A79:B79"/>
    <mergeCell ref="C79:E79"/>
    <mergeCell ref="F79:O79"/>
    <mergeCell ref="P79:R79"/>
    <mergeCell ref="S79:U79"/>
    <mergeCell ref="V79:X79"/>
    <mergeCell ref="Y79:AX81"/>
    <mergeCell ref="A80:B80"/>
    <mergeCell ref="C80:E80"/>
    <mergeCell ref="F80:O80"/>
    <mergeCell ref="P80:R80"/>
    <mergeCell ref="S80:U80"/>
    <mergeCell ref="V80:X80"/>
    <mergeCell ref="A81:B81"/>
    <mergeCell ref="C81:E81"/>
  </mergeCells>
  <pageMargins left="0.38" right="0.2" top="0.57999999999999996" bottom="0.48" header="0.33" footer="0.24"/>
  <pageSetup paperSize="9" scale="6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3</xdr:col>
                <xdr:colOff>0</xdr:colOff>
                <xdr:row>3</xdr:row>
                <xdr:rowOff>19050</xdr:rowOff>
              </from>
              <to>
                <xdr:col>16</xdr:col>
                <xdr:colOff>200025</xdr:colOff>
                <xdr:row>6</xdr:row>
                <xdr:rowOff>9525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3</xdr:col>
                <xdr:colOff>0</xdr:colOff>
                <xdr:row>7</xdr:row>
                <xdr:rowOff>0</xdr:rowOff>
              </from>
              <to>
                <xdr:col>21</xdr:col>
                <xdr:colOff>190500</xdr:colOff>
                <xdr:row>10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16</xdr:col>
                <xdr:colOff>9525</xdr:colOff>
                <xdr:row>14</xdr:row>
                <xdr:rowOff>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3</xdr:col>
                <xdr:colOff>0</xdr:colOff>
                <xdr:row>15</xdr:row>
                <xdr:rowOff>0</xdr:rowOff>
              </from>
              <to>
                <xdr:col>11</xdr:col>
                <xdr:colOff>9525</xdr:colOff>
                <xdr:row>18</xdr:row>
                <xdr:rowOff>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r:id="rId13">
            <anchor moveWithCells="1" sizeWithCells="1">
              <from>
                <xdr:col>2</xdr:col>
                <xdr:colOff>323850</xdr:colOff>
                <xdr:row>18</xdr:row>
                <xdr:rowOff>180975</xdr:rowOff>
              </from>
              <to>
                <xdr:col>21</xdr:col>
                <xdr:colOff>180975</xdr:colOff>
                <xdr:row>22</xdr:row>
                <xdr:rowOff>104775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r:id="rId15">
            <anchor moveWithCells="1" sizeWithCells="1">
              <from>
                <xdr:col>2</xdr:col>
                <xdr:colOff>314325</xdr:colOff>
                <xdr:row>22</xdr:row>
                <xdr:rowOff>171450</xdr:rowOff>
              </from>
              <to>
                <xdr:col>20</xdr:col>
                <xdr:colOff>200025</xdr:colOff>
                <xdr:row>26</xdr:row>
                <xdr:rowOff>95250</xdr:rowOff>
              </to>
            </anchor>
          </objectPr>
        </oleObject>
      </mc:Choice>
      <mc:Fallback>
        <oleObject progId="Equation.3" shapeId="2054" r:id="rId14"/>
      </mc:Fallback>
    </mc:AlternateContent>
    <mc:AlternateContent xmlns:mc="http://schemas.openxmlformats.org/markup-compatibility/2006">
      <mc:Choice Requires="x14">
        <oleObject progId="Equation.3" shapeId="2055" r:id="rId16">
          <objectPr defaultSize="0" autoPict="0" r:id="rId17">
            <anchor moveWithCells="1" sizeWithCells="1">
              <from>
                <xdr:col>3</xdr:col>
                <xdr:colOff>0</xdr:colOff>
                <xdr:row>26</xdr:row>
                <xdr:rowOff>133350</xdr:rowOff>
              </from>
              <to>
                <xdr:col>7</xdr:col>
                <xdr:colOff>133350</xdr:colOff>
                <xdr:row>28</xdr:row>
                <xdr:rowOff>38100</xdr:rowOff>
              </to>
            </anchor>
          </objectPr>
        </oleObject>
      </mc:Choice>
      <mc:Fallback>
        <oleObject progId="Equation.3" shapeId="2055" r:id="rId16"/>
      </mc:Fallback>
    </mc:AlternateContent>
    <mc:AlternateContent xmlns:mc="http://schemas.openxmlformats.org/markup-compatibility/2006">
      <mc:Choice Requires="x14">
        <oleObject progId="Equation.3" shapeId="2056" r:id="rId18">
          <objectPr defaultSize="0" autoPict="0" r:id="rId19">
            <anchor moveWithCells="1" sizeWithCells="1">
              <from>
                <xdr:col>3</xdr:col>
                <xdr:colOff>9525</xdr:colOff>
                <xdr:row>29</xdr:row>
                <xdr:rowOff>9525</xdr:rowOff>
              </from>
              <to>
                <xdr:col>8</xdr:col>
                <xdr:colOff>209550</xdr:colOff>
                <xdr:row>32</xdr:row>
                <xdr:rowOff>0</xdr:rowOff>
              </to>
            </anchor>
          </objectPr>
        </oleObject>
      </mc:Choice>
      <mc:Fallback>
        <oleObject progId="Equation.3" shapeId="2056" r:id="rId18"/>
      </mc:Fallback>
    </mc:AlternateContent>
    <mc:AlternateContent xmlns:mc="http://schemas.openxmlformats.org/markup-compatibility/2006">
      <mc:Choice Requires="x14">
        <oleObject progId="Equation.3" shapeId="2057" r:id="rId20">
          <objectPr defaultSize="0" r:id="rId21">
            <anchor moveWithCells="1" sizeWithCells="1">
              <from>
                <xdr:col>27</xdr:col>
                <xdr:colOff>200025</xdr:colOff>
                <xdr:row>2</xdr:row>
                <xdr:rowOff>171450</xdr:rowOff>
              </from>
              <to>
                <xdr:col>48</xdr:col>
                <xdr:colOff>171450</xdr:colOff>
                <xdr:row>6</xdr:row>
                <xdr:rowOff>38100</xdr:rowOff>
              </to>
            </anchor>
          </objectPr>
        </oleObject>
      </mc:Choice>
      <mc:Fallback>
        <oleObject progId="Equation.3" shapeId="2057" r:id="rId20"/>
      </mc:Fallback>
    </mc:AlternateContent>
    <mc:AlternateContent xmlns:mc="http://schemas.openxmlformats.org/markup-compatibility/2006">
      <mc:Choice Requires="x14">
        <oleObject progId="Equation.3" shapeId="2058" r:id="rId22">
          <objectPr defaultSize="0" autoPict="0" r:id="rId23">
            <anchor moveWithCells="1" sizeWithCells="1">
              <from>
                <xdr:col>28</xdr:col>
                <xdr:colOff>0</xdr:colOff>
                <xdr:row>6</xdr:row>
                <xdr:rowOff>161925</xdr:rowOff>
              </from>
              <to>
                <xdr:col>35</xdr:col>
                <xdr:colOff>66675</xdr:colOff>
                <xdr:row>8</xdr:row>
                <xdr:rowOff>38100</xdr:rowOff>
              </to>
            </anchor>
          </objectPr>
        </oleObject>
      </mc:Choice>
      <mc:Fallback>
        <oleObject progId="Equation.3" shapeId="2058" r:id="rId22"/>
      </mc:Fallback>
    </mc:AlternateContent>
    <mc:AlternateContent xmlns:mc="http://schemas.openxmlformats.org/markup-compatibility/2006">
      <mc:Choice Requires="x14">
        <oleObject progId="Equation.3" shapeId="2059" r:id="rId24">
          <objectPr defaultSize="0" r:id="rId25">
            <anchor moveWithCells="1" sizeWithCells="1">
              <from>
                <xdr:col>27</xdr:col>
                <xdr:colOff>209550</xdr:colOff>
                <xdr:row>8</xdr:row>
                <xdr:rowOff>142875</xdr:rowOff>
              </from>
              <to>
                <xdr:col>41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Equation.3" shapeId="2059" r:id="rId24"/>
      </mc:Fallback>
    </mc:AlternateContent>
    <mc:AlternateContent xmlns:mc="http://schemas.openxmlformats.org/markup-compatibility/2006">
      <mc:Choice Requires="x14">
        <oleObject progId="Equation.3" shapeId="2060" r:id="rId26">
          <objectPr defaultSize="0" autoPict="0" r:id="rId27">
            <anchor moveWithCells="1" sizeWithCells="1">
              <from>
                <xdr:col>28</xdr:col>
                <xdr:colOff>9525</xdr:colOff>
                <xdr:row>12</xdr:row>
                <xdr:rowOff>171450</xdr:rowOff>
              </from>
              <to>
                <xdr:col>36</xdr:col>
                <xdr:colOff>0</xdr:colOff>
                <xdr:row>14</xdr:row>
                <xdr:rowOff>85725</xdr:rowOff>
              </to>
            </anchor>
          </objectPr>
        </oleObject>
      </mc:Choice>
      <mc:Fallback>
        <oleObject progId="Equation.3" shapeId="2060" r:id="rId26"/>
      </mc:Fallback>
    </mc:AlternateContent>
    <mc:AlternateContent xmlns:mc="http://schemas.openxmlformats.org/markup-compatibility/2006">
      <mc:Choice Requires="x14">
        <oleObject progId="Equation.3" shapeId="2061" r:id="rId28">
          <objectPr defaultSize="0" autoPict="0" r:id="rId29">
            <anchor moveWithCells="1" sizeWithCells="1">
              <from>
                <xdr:col>27</xdr:col>
                <xdr:colOff>209550</xdr:colOff>
                <xdr:row>16</xdr:row>
                <xdr:rowOff>28575</xdr:rowOff>
              </from>
              <to>
                <xdr:col>43</xdr:col>
                <xdr:colOff>209550</xdr:colOff>
                <xdr:row>19</xdr:row>
                <xdr:rowOff>28575</xdr:rowOff>
              </to>
            </anchor>
          </objectPr>
        </oleObject>
      </mc:Choice>
      <mc:Fallback>
        <oleObject progId="Equation.3" shapeId="2061" r:id="rId28"/>
      </mc:Fallback>
    </mc:AlternateContent>
    <mc:AlternateContent xmlns:mc="http://schemas.openxmlformats.org/markup-compatibility/2006">
      <mc:Choice Requires="x14">
        <oleObject progId="Equation.3" shapeId="2062" r:id="rId30">
          <objectPr defaultSize="0" autoPict="0" r:id="rId31">
            <anchor moveWithCells="1" sizeWithCells="1">
              <from>
                <xdr:col>27</xdr:col>
                <xdr:colOff>190500</xdr:colOff>
                <xdr:row>20</xdr:row>
                <xdr:rowOff>38100</xdr:rowOff>
              </from>
              <to>
                <xdr:col>34</xdr:col>
                <xdr:colOff>161925</xdr:colOff>
                <xdr:row>23</xdr:row>
                <xdr:rowOff>38100</xdr:rowOff>
              </to>
            </anchor>
          </objectPr>
        </oleObject>
      </mc:Choice>
      <mc:Fallback>
        <oleObject progId="Equation.3" shapeId="2062" r:id="rId30"/>
      </mc:Fallback>
    </mc:AlternateContent>
    <mc:AlternateContent xmlns:mc="http://schemas.openxmlformats.org/markup-compatibility/2006">
      <mc:Choice Requires="x14">
        <oleObject progId="Equation.3" shapeId="2063" r:id="rId32">
          <objectPr defaultSize="0" autoPict="0" r:id="rId33">
            <anchor moveWithCells="1" sizeWithCells="1">
              <from>
                <xdr:col>27</xdr:col>
                <xdr:colOff>180975</xdr:colOff>
                <xdr:row>24</xdr:row>
                <xdr:rowOff>19050</xdr:rowOff>
              </from>
              <to>
                <xdr:col>34</xdr:col>
                <xdr:colOff>76200</xdr:colOff>
                <xdr:row>27</xdr:row>
                <xdr:rowOff>19050</xdr:rowOff>
              </to>
            </anchor>
          </objectPr>
        </oleObject>
      </mc:Choice>
      <mc:Fallback>
        <oleObject progId="Equation.3" shapeId="2063" r:id="rId32"/>
      </mc:Fallback>
    </mc:AlternateContent>
    <mc:AlternateContent xmlns:mc="http://schemas.openxmlformats.org/markup-compatibility/2006">
      <mc:Choice Requires="x14">
        <oleObject progId="Equation.3" shapeId="2064" r:id="rId34">
          <objectPr defaultSize="0" r:id="rId35">
            <anchor moveWithCells="1" sizeWithCells="1">
              <from>
                <xdr:col>27</xdr:col>
                <xdr:colOff>190500</xdr:colOff>
                <xdr:row>31</xdr:row>
                <xdr:rowOff>171450</xdr:rowOff>
              </from>
              <to>
                <xdr:col>36</xdr:col>
                <xdr:colOff>85725</xdr:colOff>
                <xdr:row>35</xdr:row>
                <xdr:rowOff>66675</xdr:rowOff>
              </to>
            </anchor>
          </objectPr>
        </oleObject>
      </mc:Choice>
      <mc:Fallback>
        <oleObject progId="Equation.3" shapeId="2064" r:id="rId34"/>
      </mc:Fallback>
    </mc:AlternateContent>
    <mc:AlternateContent xmlns:mc="http://schemas.openxmlformats.org/markup-compatibility/2006">
      <mc:Choice Requires="x14">
        <oleObject progId="Equation.3" shapeId="2065" r:id="rId36">
          <objectPr defaultSize="0" r:id="rId37">
            <anchor moveWithCells="1" sizeWithCells="1">
              <from>
                <xdr:col>27</xdr:col>
                <xdr:colOff>209550</xdr:colOff>
                <xdr:row>27</xdr:row>
                <xdr:rowOff>180975</xdr:rowOff>
              </from>
              <to>
                <xdr:col>36</xdr:col>
                <xdr:colOff>104775</xdr:colOff>
                <xdr:row>31</xdr:row>
                <xdr:rowOff>76200</xdr:rowOff>
              </to>
            </anchor>
          </objectPr>
        </oleObject>
      </mc:Choice>
      <mc:Fallback>
        <oleObject progId="Equation.3" shapeId="2065" r:id="rId36"/>
      </mc:Fallback>
    </mc:AlternateContent>
    <mc:AlternateContent xmlns:mc="http://schemas.openxmlformats.org/markup-compatibility/2006">
      <mc:Choice Requires="x14">
        <oleObject progId="Equation.3" shapeId="2066" r:id="rId38">
          <objectPr defaultSize="0" autoPict="0" r:id="rId39">
            <anchor moveWithCells="1" sizeWithCells="1">
              <from>
                <xdr:col>2</xdr:col>
                <xdr:colOff>314325</xdr:colOff>
                <xdr:row>32</xdr:row>
                <xdr:rowOff>47625</xdr:rowOff>
              </from>
              <to>
                <xdr:col>15</xdr:col>
                <xdr:colOff>38100</xdr:colOff>
                <xdr:row>35</xdr:row>
                <xdr:rowOff>9525</xdr:rowOff>
              </to>
            </anchor>
          </objectPr>
        </oleObject>
      </mc:Choice>
      <mc:Fallback>
        <oleObject progId="Equation.3" shapeId="2066" r:id="rId3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1"/>
  <sheetViews>
    <sheetView zoomScale="150" zoomScaleNormal="150" workbookViewId="0">
      <selection activeCell="E18" sqref="E18"/>
    </sheetView>
  </sheetViews>
  <sheetFormatPr defaultColWidth="4.7109375" defaultRowHeight="11.25" x14ac:dyDescent="0.2"/>
  <cols>
    <col min="1" max="1" width="5.28515625" style="89" customWidth="1"/>
    <col min="2" max="18" width="4.7109375" style="89" customWidth="1"/>
    <col min="19" max="19" width="5.28515625" style="89" customWidth="1"/>
    <col min="20" max="16384" width="4.7109375" style="89"/>
  </cols>
  <sheetData>
    <row r="1" spans="1:23" ht="12" thickTop="1" x14ac:dyDescent="0.2">
      <c r="A1" s="83">
        <v>1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87"/>
      <c r="U1" s="88"/>
      <c r="V1" s="88"/>
      <c r="W1" s="88"/>
    </row>
    <row r="2" spans="1:23" x14ac:dyDescent="0.2">
      <c r="A2" s="90">
        <f>A1+1</f>
        <v>2</v>
      </c>
      <c r="B2" s="91">
        <v>1</v>
      </c>
      <c r="C2" s="92" t="s">
        <v>106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  <c r="T2" s="94"/>
      <c r="U2" s="95"/>
      <c r="V2" s="95"/>
      <c r="W2" s="95"/>
    </row>
    <row r="3" spans="1:23" x14ac:dyDescent="0.2">
      <c r="A3" s="90">
        <f t="shared" ref="A3:A51" si="0">A2+1</f>
        <v>3</v>
      </c>
      <c r="B3" s="96"/>
      <c r="C3" s="97" t="s">
        <v>107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  <c r="T3" s="99"/>
      <c r="U3" s="88"/>
      <c r="V3" s="88"/>
      <c r="W3" s="88"/>
    </row>
    <row r="4" spans="1:23" x14ac:dyDescent="0.2">
      <c r="A4" s="90">
        <f t="shared" si="0"/>
        <v>4</v>
      </c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99"/>
      <c r="U4" s="88"/>
      <c r="V4" s="88"/>
      <c r="W4" s="88"/>
    </row>
    <row r="5" spans="1:23" x14ac:dyDescent="0.2">
      <c r="A5" s="90">
        <f t="shared" si="0"/>
        <v>5</v>
      </c>
      <c r="B5" s="91">
        <v>2</v>
      </c>
      <c r="C5" s="92" t="s">
        <v>108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  <c r="T5" s="94"/>
      <c r="U5" s="95"/>
      <c r="V5" s="95"/>
      <c r="W5" s="95"/>
    </row>
    <row r="6" spans="1:23" x14ac:dyDescent="0.2">
      <c r="A6" s="90">
        <f t="shared" si="0"/>
        <v>6</v>
      </c>
      <c r="B6" s="96"/>
      <c r="C6" s="97" t="s">
        <v>109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  <c r="T6" s="99"/>
      <c r="U6" s="88"/>
      <c r="V6" s="88"/>
      <c r="W6" s="88"/>
    </row>
    <row r="7" spans="1:23" x14ac:dyDescent="0.2">
      <c r="A7" s="90">
        <f t="shared" si="0"/>
        <v>7</v>
      </c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  <c r="T7" s="99"/>
      <c r="U7" s="88"/>
      <c r="V7" s="88"/>
      <c r="W7" s="88"/>
    </row>
    <row r="8" spans="1:23" x14ac:dyDescent="0.2">
      <c r="A8" s="90">
        <f t="shared" si="0"/>
        <v>8</v>
      </c>
      <c r="B8" s="91">
        <v>3</v>
      </c>
      <c r="C8" s="92" t="s">
        <v>110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3"/>
      <c r="T8" s="99"/>
      <c r="U8" s="88"/>
      <c r="V8" s="88"/>
      <c r="W8" s="88"/>
    </row>
    <row r="9" spans="1:23" x14ac:dyDescent="0.2">
      <c r="A9" s="90">
        <f t="shared" si="0"/>
        <v>9</v>
      </c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8"/>
      <c r="T9" s="99"/>
      <c r="U9" s="88"/>
      <c r="V9" s="88"/>
      <c r="W9" s="88"/>
    </row>
    <row r="10" spans="1:23" x14ac:dyDescent="0.2">
      <c r="A10" s="90">
        <f t="shared" si="0"/>
        <v>10</v>
      </c>
      <c r="B10" s="96"/>
      <c r="C10" s="101" t="s">
        <v>111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97"/>
      <c r="R10" s="97"/>
      <c r="S10" s="98"/>
      <c r="T10" s="99"/>
      <c r="U10" s="88"/>
      <c r="V10" s="88"/>
      <c r="W10" s="88"/>
    </row>
    <row r="11" spans="1:23" x14ac:dyDescent="0.2">
      <c r="A11" s="90">
        <f t="shared" si="0"/>
        <v>11</v>
      </c>
      <c r="B11" s="96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97"/>
      <c r="R11" s="97"/>
      <c r="S11" s="98"/>
      <c r="T11" s="99"/>
      <c r="U11" s="88"/>
      <c r="V11" s="88"/>
      <c r="W11" s="88"/>
    </row>
    <row r="12" spans="1:23" x14ac:dyDescent="0.2">
      <c r="A12" s="90">
        <f t="shared" si="0"/>
        <v>12</v>
      </c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4"/>
      <c r="U12" s="95"/>
      <c r="V12" s="95"/>
      <c r="W12" s="95"/>
    </row>
    <row r="13" spans="1:23" x14ac:dyDescent="0.2">
      <c r="A13" s="90">
        <f t="shared" si="0"/>
        <v>13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99"/>
      <c r="U13" s="88"/>
      <c r="V13" s="88"/>
      <c r="W13" s="88"/>
    </row>
    <row r="14" spans="1:23" x14ac:dyDescent="0.2">
      <c r="A14" s="90">
        <f t="shared" si="0"/>
        <v>14</v>
      </c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99"/>
      <c r="U14" s="88"/>
      <c r="V14" s="88"/>
      <c r="W14" s="88"/>
    </row>
    <row r="15" spans="1:23" x14ac:dyDescent="0.2">
      <c r="A15" s="90">
        <f t="shared" si="0"/>
        <v>15</v>
      </c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00"/>
      <c r="N15" s="100"/>
      <c r="O15" s="97"/>
      <c r="P15" s="97"/>
      <c r="Q15" s="97"/>
      <c r="R15" s="97"/>
      <c r="S15" s="98"/>
      <c r="T15" s="99"/>
      <c r="U15" s="88"/>
      <c r="V15" s="88"/>
      <c r="W15" s="88"/>
    </row>
    <row r="16" spans="1:23" x14ac:dyDescent="0.2">
      <c r="A16" s="90">
        <f t="shared" si="0"/>
        <v>16</v>
      </c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  <c r="T16" s="99"/>
      <c r="U16" s="88"/>
      <c r="V16" s="88"/>
      <c r="W16" s="88"/>
    </row>
    <row r="17" spans="1:23" x14ac:dyDescent="0.2">
      <c r="A17" s="90">
        <f t="shared" si="0"/>
        <v>17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3"/>
      <c r="T17" s="94"/>
      <c r="U17" s="95"/>
      <c r="V17" s="95"/>
      <c r="W17" s="95"/>
    </row>
    <row r="18" spans="1:23" x14ac:dyDescent="0.2">
      <c r="A18" s="90">
        <f t="shared" si="0"/>
        <v>18</v>
      </c>
      <c r="B18" s="96"/>
      <c r="C18" s="97"/>
      <c r="D18" s="97"/>
      <c r="E18" s="97"/>
      <c r="F18" s="97"/>
      <c r="G18" s="97"/>
      <c r="H18" s="97"/>
      <c r="I18" s="103"/>
      <c r="J18" s="97"/>
      <c r="K18" s="97"/>
      <c r="L18" s="97"/>
      <c r="M18" s="97"/>
      <c r="N18" s="97"/>
      <c r="O18" s="103"/>
      <c r="P18" s="103"/>
      <c r="Q18" s="97"/>
      <c r="R18" s="97"/>
      <c r="S18" s="98"/>
      <c r="T18" s="99"/>
      <c r="U18" s="88"/>
      <c r="V18" s="88"/>
      <c r="W18" s="88"/>
    </row>
    <row r="19" spans="1:23" x14ac:dyDescent="0.2">
      <c r="A19" s="90">
        <f t="shared" si="0"/>
        <v>19</v>
      </c>
      <c r="B19" s="96"/>
      <c r="C19" s="97"/>
      <c r="D19" s="97"/>
      <c r="E19" s="97"/>
      <c r="F19" s="97"/>
      <c r="G19" s="97"/>
      <c r="H19" s="97"/>
      <c r="I19" s="104"/>
      <c r="J19" s="97"/>
      <c r="K19" s="97"/>
      <c r="L19" s="97"/>
      <c r="M19" s="97"/>
      <c r="N19" s="97"/>
      <c r="O19" s="104"/>
      <c r="P19" s="104"/>
      <c r="Q19" s="97"/>
      <c r="R19" s="97"/>
      <c r="S19" s="98"/>
      <c r="T19" s="99"/>
      <c r="W19" s="88"/>
    </row>
    <row r="20" spans="1:23" x14ac:dyDescent="0.2">
      <c r="A20" s="90">
        <f t="shared" si="0"/>
        <v>20</v>
      </c>
      <c r="B20" s="96"/>
      <c r="C20" s="97"/>
      <c r="D20" s="97"/>
      <c r="E20" s="97"/>
      <c r="F20" s="97"/>
      <c r="G20" s="97"/>
      <c r="H20" s="97"/>
      <c r="I20" s="100"/>
      <c r="J20" s="97"/>
      <c r="K20" s="97"/>
      <c r="L20" s="97"/>
      <c r="M20" s="97"/>
      <c r="N20" s="97"/>
      <c r="O20" s="100"/>
      <c r="P20" s="100"/>
      <c r="Q20" s="97"/>
      <c r="R20" s="97"/>
      <c r="S20" s="98"/>
      <c r="T20" s="99"/>
      <c r="U20" s="88"/>
      <c r="V20" s="88"/>
      <c r="W20" s="88"/>
    </row>
    <row r="21" spans="1:23" x14ac:dyDescent="0.2">
      <c r="A21" s="90">
        <f t="shared" si="0"/>
        <v>21</v>
      </c>
      <c r="B21" s="96"/>
      <c r="C21" s="97"/>
      <c r="D21" s="97"/>
      <c r="E21" s="97"/>
      <c r="F21" s="97"/>
      <c r="G21" s="97"/>
      <c r="H21" s="97"/>
      <c r="I21" s="104"/>
      <c r="J21" s="97"/>
      <c r="K21" s="97"/>
      <c r="L21" s="97"/>
      <c r="M21" s="97"/>
      <c r="N21" s="97"/>
      <c r="O21" s="104"/>
      <c r="P21" s="104"/>
      <c r="Q21" s="97"/>
      <c r="R21" s="97"/>
      <c r="S21" s="98"/>
      <c r="T21" s="99"/>
      <c r="W21" s="88"/>
    </row>
    <row r="22" spans="1:23" x14ac:dyDescent="0.2">
      <c r="A22" s="90">
        <f t="shared" si="0"/>
        <v>22</v>
      </c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99"/>
      <c r="U22" s="88"/>
      <c r="V22" s="88"/>
      <c r="W22" s="88"/>
    </row>
    <row r="23" spans="1:23" x14ac:dyDescent="0.2">
      <c r="A23" s="90">
        <f t="shared" si="0"/>
        <v>23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9"/>
      <c r="U23" s="88"/>
      <c r="V23" s="88"/>
      <c r="W23" s="88"/>
    </row>
    <row r="24" spans="1:23" x14ac:dyDescent="0.2">
      <c r="A24" s="90">
        <f t="shared" si="0"/>
        <v>24</v>
      </c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9"/>
      <c r="U24" s="88"/>
      <c r="V24" s="88"/>
      <c r="W24" s="88"/>
    </row>
    <row r="25" spans="1:23" x14ac:dyDescent="0.2">
      <c r="A25" s="90">
        <f t="shared" si="0"/>
        <v>25</v>
      </c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8"/>
      <c r="T25" s="99"/>
      <c r="U25" s="88"/>
      <c r="V25" s="88"/>
      <c r="W25" s="88"/>
    </row>
    <row r="26" spans="1:23" x14ac:dyDescent="0.2">
      <c r="A26" s="90">
        <f t="shared" si="0"/>
        <v>26</v>
      </c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8"/>
      <c r="T26" s="99"/>
      <c r="U26" s="88"/>
      <c r="V26" s="88"/>
      <c r="W26" s="88"/>
    </row>
    <row r="27" spans="1:23" x14ac:dyDescent="0.2">
      <c r="A27" s="90">
        <f t="shared" si="0"/>
        <v>27</v>
      </c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8"/>
      <c r="T27" s="99"/>
      <c r="U27" s="88"/>
      <c r="V27" s="88"/>
      <c r="W27" s="88"/>
    </row>
    <row r="28" spans="1:23" x14ac:dyDescent="0.2">
      <c r="A28" s="90">
        <f t="shared" si="0"/>
        <v>28</v>
      </c>
      <c r="B28" s="96"/>
      <c r="C28" s="97"/>
      <c r="D28" s="97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97"/>
      <c r="R28" s="97"/>
      <c r="S28" s="98"/>
      <c r="T28" s="99"/>
      <c r="U28" s="88"/>
      <c r="V28" s="88"/>
      <c r="W28" s="88"/>
    </row>
    <row r="29" spans="1:23" x14ac:dyDescent="0.2">
      <c r="A29" s="90">
        <f t="shared" si="0"/>
        <v>29</v>
      </c>
      <c r="B29" s="96"/>
      <c r="C29" s="97"/>
      <c r="D29" s="97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97"/>
      <c r="R29" s="97"/>
      <c r="S29" s="98"/>
      <c r="T29" s="99"/>
      <c r="U29" s="88"/>
      <c r="V29" s="88"/>
      <c r="W29" s="88"/>
    </row>
    <row r="30" spans="1:23" x14ac:dyDescent="0.2">
      <c r="A30" s="90">
        <f t="shared" si="0"/>
        <v>30</v>
      </c>
      <c r="B30" s="96"/>
      <c r="C30" s="97"/>
      <c r="D30" s="97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97"/>
      <c r="R30" s="97"/>
      <c r="S30" s="98"/>
      <c r="T30" s="99"/>
      <c r="U30" s="88"/>
      <c r="V30" s="88"/>
      <c r="W30" s="88"/>
    </row>
    <row r="31" spans="1:23" x14ac:dyDescent="0.2">
      <c r="A31" s="90">
        <f t="shared" si="0"/>
        <v>31</v>
      </c>
      <c r="B31" s="96"/>
      <c r="C31" s="97"/>
      <c r="D31" s="97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97"/>
      <c r="R31" s="97"/>
      <c r="S31" s="98"/>
      <c r="T31" s="99"/>
      <c r="U31" s="88"/>
      <c r="V31" s="88"/>
      <c r="W31" s="88"/>
    </row>
    <row r="32" spans="1:23" x14ac:dyDescent="0.2">
      <c r="A32" s="90">
        <f t="shared" si="0"/>
        <v>32</v>
      </c>
      <c r="B32" s="96"/>
      <c r="C32" s="97"/>
      <c r="D32" s="97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97"/>
      <c r="R32" s="97"/>
      <c r="S32" s="98"/>
      <c r="T32" s="99"/>
      <c r="U32" s="88"/>
      <c r="V32" s="88"/>
      <c r="W32" s="88"/>
    </row>
    <row r="33" spans="1:23" x14ac:dyDescent="0.2">
      <c r="A33" s="90">
        <f t="shared" si="0"/>
        <v>33</v>
      </c>
      <c r="B33" s="96"/>
      <c r="C33" s="97"/>
      <c r="D33" s="97"/>
      <c r="E33" s="102"/>
      <c r="F33" s="102"/>
      <c r="G33" s="102"/>
      <c r="H33" s="102"/>
      <c r="I33" s="102"/>
      <c r="J33" s="320"/>
      <c r="K33" s="320"/>
      <c r="L33" s="320"/>
      <c r="M33" s="320"/>
      <c r="N33" s="320"/>
      <c r="O33" s="320"/>
      <c r="P33" s="320"/>
      <c r="Q33" s="97"/>
      <c r="R33" s="97"/>
      <c r="S33" s="98"/>
      <c r="T33" s="99"/>
      <c r="U33" s="88"/>
      <c r="V33" s="88"/>
      <c r="W33" s="88"/>
    </row>
    <row r="34" spans="1:23" x14ac:dyDescent="0.2">
      <c r="A34" s="90">
        <f t="shared" si="0"/>
        <v>34</v>
      </c>
      <c r="B34" s="96"/>
      <c r="C34" s="97"/>
      <c r="D34" s="97"/>
      <c r="E34" s="102"/>
      <c r="F34" s="102"/>
      <c r="G34" s="102"/>
      <c r="H34" s="102"/>
      <c r="I34" s="102"/>
      <c r="J34" s="320"/>
      <c r="K34" s="320"/>
      <c r="L34" s="320"/>
      <c r="M34" s="320"/>
      <c r="N34" s="320"/>
      <c r="O34" s="320"/>
      <c r="P34" s="320"/>
      <c r="Q34" s="97"/>
      <c r="R34" s="97"/>
      <c r="S34" s="98"/>
      <c r="T34" s="99"/>
      <c r="U34" s="88"/>
      <c r="V34" s="88"/>
      <c r="W34" s="88"/>
    </row>
    <row r="35" spans="1:23" x14ac:dyDescent="0.2">
      <c r="A35" s="90">
        <f t="shared" si="0"/>
        <v>35</v>
      </c>
      <c r="B35" s="96"/>
      <c r="C35" s="97"/>
      <c r="D35" s="97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97"/>
      <c r="R35" s="97"/>
      <c r="S35" s="98"/>
      <c r="T35" s="99"/>
      <c r="U35" s="88"/>
      <c r="V35" s="88"/>
      <c r="W35" s="88"/>
    </row>
    <row r="36" spans="1:23" x14ac:dyDescent="0.2">
      <c r="A36" s="90">
        <f t="shared" si="0"/>
        <v>36</v>
      </c>
      <c r="B36" s="96"/>
      <c r="C36" s="97"/>
      <c r="D36" s="97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97"/>
      <c r="R36" s="97"/>
      <c r="S36" s="98"/>
      <c r="T36" s="99"/>
      <c r="U36" s="88"/>
      <c r="V36" s="88"/>
      <c r="W36" s="88"/>
    </row>
    <row r="37" spans="1:23" x14ac:dyDescent="0.2">
      <c r="A37" s="90">
        <f t="shared" si="0"/>
        <v>37</v>
      </c>
      <c r="B37" s="96"/>
      <c r="C37" s="97"/>
      <c r="D37" s="97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97"/>
      <c r="R37" s="97"/>
      <c r="S37" s="98"/>
      <c r="T37" s="99"/>
      <c r="U37" s="88"/>
      <c r="V37" s="88"/>
      <c r="W37" s="88"/>
    </row>
    <row r="38" spans="1:23" x14ac:dyDescent="0.2">
      <c r="A38" s="90">
        <f t="shared" si="0"/>
        <v>38</v>
      </c>
      <c r="B38" s="96"/>
      <c r="C38" s="97"/>
      <c r="D38" s="97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97"/>
      <c r="R38" s="97"/>
      <c r="S38" s="98"/>
      <c r="T38" s="99"/>
      <c r="U38" s="88"/>
      <c r="V38" s="88"/>
      <c r="W38" s="88"/>
    </row>
    <row r="39" spans="1:23" x14ac:dyDescent="0.2">
      <c r="A39" s="90">
        <f t="shared" si="0"/>
        <v>39</v>
      </c>
      <c r="B39" s="96"/>
      <c r="C39" s="97"/>
      <c r="D39" s="97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97"/>
      <c r="R39" s="97"/>
      <c r="S39" s="98"/>
      <c r="T39" s="99"/>
      <c r="U39" s="88"/>
      <c r="V39" s="88"/>
      <c r="W39" s="88"/>
    </row>
    <row r="40" spans="1:23" x14ac:dyDescent="0.2">
      <c r="A40" s="90">
        <f t="shared" si="0"/>
        <v>40</v>
      </c>
      <c r="B40" s="96"/>
      <c r="C40" s="97"/>
      <c r="D40" s="97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97"/>
      <c r="R40" s="97"/>
      <c r="S40" s="98"/>
      <c r="T40" s="99"/>
      <c r="U40" s="88"/>
      <c r="V40" s="88"/>
      <c r="W40" s="88"/>
    </row>
    <row r="41" spans="1:23" x14ac:dyDescent="0.2">
      <c r="A41" s="90">
        <f t="shared" si="0"/>
        <v>41</v>
      </c>
      <c r="B41" s="96"/>
      <c r="C41" s="97"/>
      <c r="D41" s="97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97"/>
      <c r="R41" s="97"/>
      <c r="S41" s="98"/>
      <c r="T41" s="99"/>
      <c r="U41" s="88"/>
      <c r="V41" s="88"/>
      <c r="W41" s="88"/>
    </row>
    <row r="42" spans="1:23" x14ac:dyDescent="0.2">
      <c r="A42" s="90">
        <f t="shared" si="0"/>
        <v>42</v>
      </c>
      <c r="B42" s="96"/>
      <c r="C42" s="97"/>
      <c r="D42" s="97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97"/>
      <c r="R42" s="97"/>
      <c r="S42" s="98"/>
      <c r="T42" s="99"/>
      <c r="U42" s="88"/>
      <c r="V42" s="88"/>
      <c r="W42" s="88"/>
    </row>
    <row r="43" spans="1:23" x14ac:dyDescent="0.2">
      <c r="A43" s="90">
        <f t="shared" si="0"/>
        <v>43</v>
      </c>
      <c r="B43" s="96"/>
      <c r="C43" s="97"/>
      <c r="D43" s="97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97"/>
      <c r="R43" s="97"/>
      <c r="S43" s="98"/>
      <c r="T43" s="99"/>
      <c r="U43" s="88"/>
      <c r="V43" s="88"/>
      <c r="W43" s="88"/>
    </row>
    <row r="44" spans="1:23" x14ac:dyDescent="0.2">
      <c r="A44" s="90">
        <f t="shared" si="0"/>
        <v>44</v>
      </c>
      <c r="B44" s="96"/>
      <c r="C44" s="97"/>
      <c r="D44" s="97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97"/>
      <c r="R44" s="97"/>
      <c r="S44" s="98"/>
      <c r="T44" s="99"/>
      <c r="U44" s="88"/>
      <c r="V44" s="88"/>
      <c r="W44" s="88"/>
    </row>
    <row r="45" spans="1:23" x14ac:dyDescent="0.2">
      <c r="A45" s="90">
        <f t="shared" si="0"/>
        <v>45</v>
      </c>
      <c r="B45" s="96"/>
      <c r="C45" s="97"/>
      <c r="D45" s="97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97"/>
      <c r="R45" s="97"/>
      <c r="S45" s="98"/>
      <c r="T45" s="99"/>
      <c r="U45" s="88"/>
      <c r="V45" s="88"/>
      <c r="W45" s="88"/>
    </row>
    <row r="46" spans="1:23" x14ac:dyDescent="0.2">
      <c r="A46" s="90">
        <f t="shared" si="0"/>
        <v>46</v>
      </c>
      <c r="B46" s="96"/>
      <c r="C46" s="97"/>
      <c r="D46" s="97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97"/>
      <c r="R46" s="97"/>
      <c r="S46" s="98"/>
      <c r="T46" s="99"/>
      <c r="U46" s="88"/>
      <c r="V46" s="88"/>
      <c r="W46" s="88"/>
    </row>
    <row r="47" spans="1:23" x14ac:dyDescent="0.2">
      <c r="A47" s="90">
        <f t="shared" si="0"/>
        <v>47</v>
      </c>
      <c r="B47" s="91"/>
      <c r="C47" s="92"/>
      <c r="D47" s="9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92"/>
      <c r="R47" s="92"/>
      <c r="S47" s="93"/>
      <c r="T47" s="94"/>
      <c r="U47" s="95"/>
      <c r="V47" s="95"/>
      <c r="W47" s="95"/>
    </row>
    <row r="48" spans="1:23" x14ac:dyDescent="0.2">
      <c r="A48" s="90">
        <f t="shared" si="0"/>
        <v>48</v>
      </c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8"/>
      <c r="T48" s="99"/>
      <c r="U48" s="88"/>
      <c r="V48" s="88"/>
      <c r="W48" s="88"/>
    </row>
    <row r="49" spans="1:23" x14ac:dyDescent="0.2">
      <c r="A49" s="90">
        <f t="shared" si="0"/>
        <v>49</v>
      </c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8"/>
      <c r="T49" s="99"/>
      <c r="U49" s="88"/>
      <c r="V49" s="88"/>
      <c r="W49" s="88"/>
    </row>
    <row r="50" spans="1:23" x14ac:dyDescent="0.2">
      <c r="A50" s="90">
        <f t="shared" si="0"/>
        <v>50</v>
      </c>
      <c r="B50" s="96"/>
      <c r="C50" s="97"/>
      <c r="D50" s="97"/>
      <c r="E50" s="97"/>
      <c r="F50" s="104"/>
      <c r="G50" s="97"/>
      <c r="H50" s="97"/>
      <c r="I50" s="97"/>
      <c r="J50" s="105"/>
      <c r="K50" s="105"/>
      <c r="L50" s="97"/>
      <c r="M50" s="97"/>
      <c r="N50" s="97"/>
      <c r="O50" s="97"/>
      <c r="P50" s="97"/>
      <c r="Q50" s="97"/>
      <c r="R50" s="97"/>
      <c r="S50" s="98"/>
      <c r="T50" s="106"/>
      <c r="U50" s="88"/>
      <c r="V50" s="88"/>
      <c r="W50" s="88"/>
    </row>
    <row r="51" spans="1:23" ht="12" thickBot="1" x14ac:dyDescent="0.25">
      <c r="A51" s="90">
        <f t="shared" si="0"/>
        <v>51</v>
      </c>
      <c r="B51" s="107"/>
      <c r="C51" s="108"/>
      <c r="D51" s="108"/>
      <c r="E51" s="108"/>
      <c r="F51" s="108"/>
      <c r="G51" s="108"/>
      <c r="H51" s="108"/>
      <c r="I51" s="109"/>
      <c r="J51" s="321"/>
      <c r="K51" s="321"/>
      <c r="L51" s="108"/>
      <c r="M51" s="108"/>
      <c r="N51" s="108"/>
      <c r="O51" s="108"/>
      <c r="P51" s="108"/>
      <c r="Q51" s="108"/>
      <c r="R51" s="108"/>
      <c r="S51" s="110"/>
      <c r="T51" s="111"/>
      <c r="U51" s="88"/>
      <c r="V51" s="88"/>
      <c r="W51" s="88"/>
    </row>
  </sheetData>
  <mergeCells count="3">
    <mergeCell ref="J33:P33"/>
    <mergeCell ref="J34:P34"/>
    <mergeCell ref="J51:K51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33</vt:i4>
      </vt:variant>
    </vt:vector>
  </HeadingPairs>
  <TitlesOfParts>
    <vt:vector size="36" baseType="lpstr">
      <vt:lpstr>Substation Earthing</vt:lpstr>
      <vt:lpstr>FORMULAS</vt:lpstr>
      <vt:lpstr>Notes</vt:lpstr>
      <vt:lpstr>'Substation Earthing'!A</vt:lpstr>
      <vt:lpstr>'Substation Earthing'!Cs</vt:lpstr>
      <vt:lpstr>'Substation Earthing'!D</vt:lpstr>
      <vt:lpstr>'Substation Earthing'!diam</vt:lpstr>
      <vt:lpstr>'Substation Earthing'!h</vt:lpstr>
      <vt:lpstr>'Substation Earthing'!hs</vt:lpstr>
      <vt:lpstr>'Substation Earthing'!IG</vt:lpstr>
      <vt:lpstr>k_1</vt:lpstr>
      <vt:lpstr>k_2</vt:lpstr>
      <vt:lpstr>'Substation Earthing'!Kh</vt:lpstr>
      <vt:lpstr>'Substation Earthing'!Ki</vt:lpstr>
      <vt:lpstr>'Substation Earthing'!Km</vt:lpstr>
      <vt:lpstr>'Substation Earthing'!KS</vt:lpstr>
      <vt:lpstr>'Substation Earthing'!Lc</vt:lpstr>
      <vt:lpstr>'Substation Earthing'!LM</vt:lpstr>
      <vt:lpstr>'Substation Earthing'!Lp</vt:lpstr>
      <vt:lpstr>'Substation Earthing'!LR</vt:lpstr>
      <vt:lpstr>'Substation Earthing'!Lrod</vt:lpstr>
      <vt:lpstr>'Substation Earthing'!LS</vt:lpstr>
      <vt:lpstr>'Substation Earthing'!Lx</vt:lpstr>
      <vt:lpstr>'Substation Earthing'!Lxx</vt:lpstr>
      <vt:lpstr>'Substation Earthing'!Ly</vt:lpstr>
      <vt:lpstr>'Substation Earthing'!Lyy</vt:lpstr>
      <vt:lpstr>'Substation Earthing'!n</vt:lpstr>
      <vt:lpstr>'Substation Earthing'!Nd</vt:lpstr>
      <vt:lpstr>'Substation Earthing'!nr</vt:lpstr>
      <vt:lpstr>nx</vt:lpstr>
      <vt:lpstr>ny</vt:lpstr>
      <vt:lpstr>'Substation Earthing'!p</vt:lpstr>
      <vt:lpstr>'Substation Earthing'!Print_Area</vt:lpstr>
      <vt:lpstr>'Substation Earthing'!ps</vt:lpstr>
      <vt:lpstr>'Substation Earthing'!Rod</vt:lpstr>
      <vt:lpstr>'Substation Earthing'!ts</vt:lpstr>
    </vt:vector>
  </TitlesOfParts>
  <Company>WorleyParsons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Pangonilo, Silverio (Brisbane)</dc:creator>
  <cp:lastModifiedBy>Pangonilo, Silverio</cp:lastModifiedBy>
  <cp:lastPrinted>2011-12-05T02:46:07Z</cp:lastPrinted>
  <dcterms:created xsi:type="dcterms:W3CDTF">2011-11-30T04:14:13Z</dcterms:created>
  <dcterms:modified xsi:type="dcterms:W3CDTF">2023-02-08T09:06:45Z</dcterms:modified>
</cp:coreProperties>
</file>